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\OneDrive - Spojená škola Juraja Henischa v Bardejove\PC 214\PROJEKTY\Strechy 2025\2026\Zmluva na podpis\"/>
    </mc:Choice>
  </mc:AlternateContent>
  <bookViews>
    <workbookView xWindow="0" yWindow="0" windowWidth="28800" windowHeight="12435"/>
  </bookViews>
  <sheets>
    <sheet name="Rekapitulácia stavby" sheetId="1" r:id="rId1"/>
    <sheet name="SO 02.1 - Plochá strecha ..." sheetId="2" r:id="rId2"/>
    <sheet name="SO 02.2 - Plochá strecha ..." sheetId="3" r:id="rId3"/>
    <sheet name="SO 02.3 - Bleskozvod a uz..." sheetId="4" r:id="rId4"/>
  </sheets>
  <definedNames>
    <definedName name="_xlnm._FilterDatabase" localSheetId="1" hidden="1">'SO 02.1 - Plochá strecha ...'!$C$127:$K$152</definedName>
    <definedName name="_xlnm._FilterDatabase" localSheetId="2" hidden="1">'SO 02.2 - Plochá strecha ...'!$C$131:$K$198</definedName>
    <definedName name="_xlnm._FilterDatabase" localSheetId="3" hidden="1">'SO 02.3 - Bleskozvod a uz...'!$C$129:$K$176</definedName>
    <definedName name="_xlnm.Print_Titles" localSheetId="0">'Rekapitulácia stavby'!$92:$92</definedName>
    <definedName name="_xlnm.Print_Titles" localSheetId="1">'SO 02.1 - Plochá strecha ...'!$127:$127</definedName>
    <definedName name="_xlnm.Print_Titles" localSheetId="2">'SO 02.2 - Plochá strecha ...'!$131:$131</definedName>
    <definedName name="_xlnm.Print_Titles" localSheetId="3">'SO 02.3 - Bleskozvod a uz...'!$129:$129</definedName>
    <definedName name="_xlnm.Print_Area" localSheetId="0">'Rekapitulácia stavby'!$D$4:$AO$76,'Rekapitulácia stavby'!$C$82:$AQ$99</definedName>
    <definedName name="_xlnm.Print_Area" localSheetId="1">'SO 02.1 - Plochá strecha ...'!$C$113:$J$152</definedName>
    <definedName name="_xlnm.Print_Area" localSheetId="2">'SO 02.2 - Plochá strecha ...'!$C$117:$J$198</definedName>
    <definedName name="_xlnm.Print_Area" localSheetId="3">'SO 02.3 - Bleskozvod a uz...'!$C$115:$J$176</definedName>
  </definedNames>
  <calcPr calcId="152511"/>
</workbook>
</file>

<file path=xl/calcChain.xml><?xml version="1.0" encoding="utf-8"?>
<calcChain xmlns="http://schemas.openxmlformats.org/spreadsheetml/2006/main">
  <c r="J131" i="4" l="1"/>
  <c r="J39" i="4"/>
  <c r="J38" i="4"/>
  <c r="AY98" i="1"/>
  <c r="J37" i="4"/>
  <c r="AX98" i="1"/>
  <c r="BI176" i="4"/>
  <c r="BH176" i="4"/>
  <c r="BG176" i="4"/>
  <c r="BE176" i="4"/>
  <c r="T176" i="4"/>
  <c r="T175" i="4"/>
  <c r="R176" i="4"/>
  <c r="R175" i="4" s="1"/>
  <c r="P176" i="4"/>
  <c r="P175" i="4"/>
  <c r="BI174" i="4"/>
  <c r="BH174" i="4"/>
  <c r="BG174" i="4"/>
  <c r="BE174" i="4"/>
  <c r="T174" i="4"/>
  <c r="R174" i="4"/>
  <c r="P174" i="4"/>
  <c r="BI173" i="4"/>
  <c r="BH173" i="4"/>
  <c r="BG173" i="4"/>
  <c r="BE173" i="4"/>
  <c r="T173" i="4"/>
  <c r="R173" i="4"/>
  <c r="P173" i="4"/>
  <c r="BI172" i="4"/>
  <c r="BH172" i="4"/>
  <c r="BG172" i="4"/>
  <c r="BE172" i="4"/>
  <c r="T172" i="4"/>
  <c r="R172" i="4"/>
  <c r="P172" i="4"/>
  <c r="BI171" i="4"/>
  <c r="BH171" i="4"/>
  <c r="BG171" i="4"/>
  <c r="BE171" i="4"/>
  <c r="T171" i="4"/>
  <c r="R171" i="4"/>
  <c r="P171" i="4"/>
  <c r="BI169" i="4"/>
  <c r="BH169" i="4"/>
  <c r="BG169" i="4"/>
  <c r="BE169" i="4"/>
  <c r="T169" i="4"/>
  <c r="T168" i="4"/>
  <c r="R169" i="4"/>
  <c r="R168" i="4"/>
  <c r="P169" i="4"/>
  <c r="P168" i="4"/>
  <c r="BI167" i="4"/>
  <c r="BH167" i="4"/>
  <c r="BG167" i="4"/>
  <c r="BE167" i="4"/>
  <c r="T167" i="4"/>
  <c r="T166" i="4"/>
  <c r="R167" i="4"/>
  <c r="R166" i="4"/>
  <c r="P167" i="4"/>
  <c r="P166" i="4"/>
  <c r="BI165" i="4"/>
  <c r="BH165" i="4"/>
  <c r="BG165" i="4"/>
  <c r="BE165" i="4"/>
  <c r="T165" i="4"/>
  <c r="T164" i="4"/>
  <c r="R165" i="4"/>
  <c r="R164" i="4"/>
  <c r="P165" i="4"/>
  <c r="P164" i="4"/>
  <c r="BI163" i="4"/>
  <c r="BH163" i="4"/>
  <c r="BG163" i="4"/>
  <c r="BE163" i="4"/>
  <c r="T163" i="4"/>
  <c r="T162" i="4"/>
  <c r="R163" i="4"/>
  <c r="R162" i="4"/>
  <c r="P163" i="4"/>
  <c r="P162" i="4"/>
  <c r="BI161" i="4"/>
  <c r="BH161" i="4"/>
  <c r="BG161" i="4"/>
  <c r="BE161" i="4"/>
  <c r="T161" i="4"/>
  <c r="R161" i="4"/>
  <c r="P161" i="4"/>
  <c r="BI160" i="4"/>
  <c r="BH160" i="4"/>
  <c r="BG160" i="4"/>
  <c r="BE160" i="4"/>
  <c r="T160" i="4"/>
  <c r="R160" i="4"/>
  <c r="P160" i="4"/>
  <c r="BI158" i="4"/>
  <c r="BH158" i="4"/>
  <c r="BG158" i="4"/>
  <c r="BE158" i="4"/>
  <c r="T158" i="4"/>
  <c r="R158" i="4"/>
  <c r="P158" i="4"/>
  <c r="BI157" i="4"/>
  <c r="BH157" i="4"/>
  <c r="BG157" i="4"/>
  <c r="BE157" i="4"/>
  <c r="T157" i="4"/>
  <c r="R157" i="4"/>
  <c r="P157" i="4"/>
  <c r="BI156" i="4"/>
  <c r="BH156" i="4"/>
  <c r="BG156" i="4"/>
  <c r="BE156" i="4"/>
  <c r="T156" i="4"/>
  <c r="R156" i="4"/>
  <c r="P156" i="4"/>
  <c r="BI155" i="4"/>
  <c r="BH155" i="4"/>
  <c r="BG155" i="4"/>
  <c r="BE155" i="4"/>
  <c r="T155" i="4"/>
  <c r="R155" i="4"/>
  <c r="P155" i="4"/>
  <c r="BI154" i="4"/>
  <c r="BH154" i="4"/>
  <c r="BG154" i="4"/>
  <c r="BE154" i="4"/>
  <c r="T154" i="4"/>
  <c r="R154" i="4"/>
  <c r="P154" i="4"/>
  <c r="BI153" i="4"/>
  <c r="BH153" i="4"/>
  <c r="BG153" i="4"/>
  <c r="BE153" i="4"/>
  <c r="T153" i="4"/>
  <c r="R153" i="4"/>
  <c r="P153" i="4"/>
  <c r="BI152" i="4"/>
  <c r="BH152" i="4"/>
  <c r="BG152" i="4"/>
  <c r="BE152" i="4"/>
  <c r="T152" i="4"/>
  <c r="R152" i="4"/>
  <c r="P152" i="4"/>
  <c r="BI151" i="4"/>
  <c r="BH151" i="4"/>
  <c r="BG151" i="4"/>
  <c r="BE151" i="4"/>
  <c r="T151" i="4"/>
  <c r="R151" i="4"/>
  <c r="P151" i="4"/>
  <c r="BI150" i="4"/>
  <c r="BH150" i="4"/>
  <c r="BG150" i="4"/>
  <c r="BE150" i="4"/>
  <c r="T150" i="4"/>
  <c r="R150" i="4"/>
  <c r="P150" i="4"/>
  <c r="BI149" i="4"/>
  <c r="BH149" i="4"/>
  <c r="BG149" i="4"/>
  <c r="BE149" i="4"/>
  <c r="T149" i="4"/>
  <c r="R149" i="4"/>
  <c r="P149" i="4"/>
  <c r="BI148" i="4"/>
  <c r="BH148" i="4"/>
  <c r="BG148" i="4"/>
  <c r="BE148" i="4"/>
  <c r="T148" i="4"/>
  <c r="R148" i="4"/>
  <c r="P148" i="4"/>
  <c r="BI147" i="4"/>
  <c r="BH147" i="4"/>
  <c r="BG147" i="4"/>
  <c r="BE147" i="4"/>
  <c r="T147" i="4"/>
  <c r="R147" i="4"/>
  <c r="P147" i="4"/>
  <c r="BI146" i="4"/>
  <c r="BH146" i="4"/>
  <c r="BG146" i="4"/>
  <c r="BE146" i="4"/>
  <c r="T146" i="4"/>
  <c r="R146" i="4"/>
  <c r="P146" i="4"/>
  <c r="BI145" i="4"/>
  <c r="BH145" i="4"/>
  <c r="BG145" i="4"/>
  <c r="BE145" i="4"/>
  <c r="T145" i="4"/>
  <c r="R145" i="4"/>
  <c r="P145" i="4"/>
  <c r="BI144" i="4"/>
  <c r="BH144" i="4"/>
  <c r="BG144" i="4"/>
  <c r="BE144" i="4"/>
  <c r="T144" i="4"/>
  <c r="R144" i="4"/>
  <c r="P144" i="4"/>
  <c r="BI143" i="4"/>
  <c r="BH143" i="4"/>
  <c r="BG143" i="4"/>
  <c r="BE143" i="4"/>
  <c r="T143" i="4"/>
  <c r="R143" i="4"/>
  <c r="P143" i="4"/>
  <c r="BI142" i="4"/>
  <c r="BH142" i="4"/>
  <c r="BG142" i="4"/>
  <c r="BE142" i="4"/>
  <c r="T142" i="4"/>
  <c r="R142" i="4"/>
  <c r="P142" i="4"/>
  <c r="BI141" i="4"/>
  <c r="BH141" i="4"/>
  <c r="BG141" i="4"/>
  <c r="BE141" i="4"/>
  <c r="T141" i="4"/>
  <c r="R141" i="4"/>
  <c r="P141" i="4"/>
  <c r="BI140" i="4"/>
  <c r="BH140" i="4"/>
  <c r="BG140" i="4"/>
  <c r="BE140" i="4"/>
  <c r="T140" i="4"/>
  <c r="R140" i="4"/>
  <c r="P140" i="4"/>
  <c r="BI139" i="4"/>
  <c r="BH139" i="4"/>
  <c r="BG139" i="4"/>
  <c r="BE139" i="4"/>
  <c r="T139" i="4"/>
  <c r="R139" i="4"/>
  <c r="P139" i="4"/>
  <c r="BI138" i="4"/>
  <c r="BH138" i="4"/>
  <c r="BG138" i="4"/>
  <c r="BE138" i="4"/>
  <c r="T138" i="4"/>
  <c r="R138" i="4"/>
  <c r="P138" i="4"/>
  <c r="BI137" i="4"/>
  <c r="BH137" i="4"/>
  <c r="BG137" i="4"/>
  <c r="BE137" i="4"/>
  <c r="T137" i="4"/>
  <c r="R137" i="4"/>
  <c r="P137" i="4"/>
  <c r="BI135" i="4"/>
  <c r="BH135" i="4"/>
  <c r="BG135" i="4"/>
  <c r="BE135" i="4"/>
  <c r="T135" i="4"/>
  <c r="R135" i="4"/>
  <c r="P135" i="4"/>
  <c r="BI134" i="4"/>
  <c r="BH134" i="4"/>
  <c r="BG134" i="4"/>
  <c r="BE134" i="4"/>
  <c r="T134" i="4"/>
  <c r="R134" i="4"/>
  <c r="P134" i="4"/>
  <c r="BI133" i="4"/>
  <c r="BH133" i="4"/>
  <c r="BG133" i="4"/>
  <c r="BE133" i="4"/>
  <c r="T133" i="4"/>
  <c r="R133" i="4"/>
  <c r="P133" i="4"/>
  <c r="J99" i="4"/>
  <c r="J127" i="4"/>
  <c r="F127" i="4"/>
  <c r="J126" i="4"/>
  <c r="F126" i="4"/>
  <c r="F124" i="4"/>
  <c r="E122" i="4"/>
  <c r="J94" i="4"/>
  <c r="F94" i="4"/>
  <c r="J93" i="4"/>
  <c r="F93" i="4"/>
  <c r="F91" i="4"/>
  <c r="E89" i="4"/>
  <c r="J14" i="4"/>
  <c r="J124" i="4" s="1"/>
  <c r="E7" i="4"/>
  <c r="E118" i="4" s="1"/>
  <c r="J39" i="3"/>
  <c r="J38" i="3"/>
  <c r="AY97" i="1"/>
  <c r="J37" i="3"/>
  <c r="AX97" i="1"/>
  <c r="BI198" i="3"/>
  <c r="BH198" i="3"/>
  <c r="BG198" i="3"/>
  <c r="BE198" i="3"/>
  <c r="T198" i="3"/>
  <c r="R198" i="3"/>
  <c r="P198" i="3"/>
  <c r="BI197" i="3"/>
  <c r="BH197" i="3"/>
  <c r="BG197" i="3"/>
  <c r="BE197" i="3"/>
  <c r="T197" i="3"/>
  <c r="R197" i="3"/>
  <c r="P197" i="3"/>
  <c r="BI196" i="3"/>
  <c r="BH196" i="3"/>
  <c r="BG196" i="3"/>
  <c r="BE196" i="3"/>
  <c r="T196" i="3"/>
  <c r="R196" i="3"/>
  <c r="P196" i="3"/>
  <c r="BI195" i="3"/>
  <c r="BH195" i="3"/>
  <c r="BG195" i="3"/>
  <c r="BE195" i="3"/>
  <c r="T195" i="3"/>
  <c r="R195" i="3"/>
  <c r="P195" i="3"/>
  <c r="BI194" i="3"/>
  <c r="BH194" i="3"/>
  <c r="BG194" i="3"/>
  <c r="BE194" i="3"/>
  <c r="T194" i="3"/>
  <c r="R194" i="3"/>
  <c r="P194" i="3"/>
  <c r="BI192" i="3"/>
  <c r="BH192" i="3"/>
  <c r="BG192" i="3"/>
  <c r="BE192" i="3"/>
  <c r="T192" i="3"/>
  <c r="R192" i="3"/>
  <c r="P192" i="3"/>
  <c r="BI191" i="3"/>
  <c r="BH191" i="3"/>
  <c r="BG191" i="3"/>
  <c r="BE191" i="3"/>
  <c r="T191" i="3"/>
  <c r="R191" i="3"/>
  <c r="P191" i="3"/>
  <c r="BI190" i="3"/>
  <c r="BH190" i="3"/>
  <c r="BG190" i="3"/>
  <c r="BE190" i="3"/>
  <c r="T190" i="3"/>
  <c r="R190" i="3"/>
  <c r="P190" i="3"/>
  <c r="BI189" i="3"/>
  <c r="BH189" i="3"/>
  <c r="BG189" i="3"/>
  <c r="BE189" i="3"/>
  <c r="T189" i="3"/>
  <c r="R189" i="3"/>
  <c r="P189" i="3"/>
  <c r="BI188" i="3"/>
  <c r="BH188" i="3"/>
  <c r="BG188" i="3"/>
  <c r="BE188" i="3"/>
  <c r="T188" i="3"/>
  <c r="R188" i="3"/>
  <c r="P188" i="3"/>
  <c r="BI186" i="3"/>
  <c r="BH186" i="3"/>
  <c r="BG186" i="3"/>
  <c r="BE186" i="3"/>
  <c r="T186" i="3"/>
  <c r="R186" i="3"/>
  <c r="P186" i="3"/>
  <c r="BI185" i="3"/>
  <c r="BH185" i="3"/>
  <c r="BG185" i="3"/>
  <c r="BE185" i="3"/>
  <c r="T185" i="3"/>
  <c r="R185" i="3"/>
  <c r="P185" i="3"/>
  <c r="BI184" i="3"/>
  <c r="BH184" i="3"/>
  <c r="BG184" i="3"/>
  <c r="BE184" i="3"/>
  <c r="T184" i="3"/>
  <c r="R184" i="3"/>
  <c r="P184" i="3"/>
  <c r="BI183" i="3"/>
  <c r="BH183" i="3"/>
  <c r="BG183" i="3"/>
  <c r="BE183" i="3"/>
  <c r="T183" i="3"/>
  <c r="R183" i="3"/>
  <c r="P183" i="3"/>
  <c r="BI182" i="3"/>
  <c r="BH182" i="3"/>
  <c r="BG182" i="3"/>
  <c r="BE182" i="3"/>
  <c r="T182" i="3"/>
  <c r="R182" i="3"/>
  <c r="P182" i="3"/>
  <c r="BI181" i="3"/>
  <c r="BH181" i="3"/>
  <c r="BG181" i="3"/>
  <c r="BE181" i="3"/>
  <c r="T181" i="3"/>
  <c r="R181" i="3"/>
  <c r="P181" i="3"/>
  <c r="BI180" i="3"/>
  <c r="BH180" i="3"/>
  <c r="BG180" i="3"/>
  <c r="BE180" i="3"/>
  <c r="T180" i="3"/>
  <c r="R180" i="3"/>
  <c r="P180" i="3"/>
  <c r="BI179" i="3"/>
  <c r="BH179" i="3"/>
  <c r="BG179" i="3"/>
  <c r="BE179" i="3"/>
  <c r="T179" i="3"/>
  <c r="R179" i="3"/>
  <c r="P179" i="3"/>
  <c r="BI178" i="3"/>
  <c r="BH178" i="3"/>
  <c r="BG178" i="3"/>
  <c r="BE178" i="3"/>
  <c r="T178" i="3"/>
  <c r="R178" i="3"/>
  <c r="P178" i="3"/>
  <c r="BI177" i="3"/>
  <c r="BH177" i="3"/>
  <c r="BG177" i="3"/>
  <c r="BE177" i="3"/>
  <c r="T177" i="3"/>
  <c r="R177" i="3"/>
  <c r="P177" i="3"/>
  <c r="BI175" i="3"/>
  <c r="BH175" i="3"/>
  <c r="BG175" i="3"/>
  <c r="BE175" i="3"/>
  <c r="T175" i="3"/>
  <c r="R175" i="3"/>
  <c r="P175" i="3"/>
  <c r="BI174" i="3"/>
  <c r="BH174" i="3"/>
  <c r="BG174" i="3"/>
  <c r="BE174" i="3"/>
  <c r="T174" i="3"/>
  <c r="R174" i="3"/>
  <c r="P174" i="3"/>
  <c r="BI173" i="3"/>
  <c r="BH173" i="3"/>
  <c r="BG173" i="3"/>
  <c r="BE173" i="3"/>
  <c r="T173" i="3"/>
  <c r="R173" i="3"/>
  <c r="P173" i="3"/>
  <c r="BI172" i="3"/>
  <c r="BH172" i="3"/>
  <c r="BG172" i="3"/>
  <c r="BE172" i="3"/>
  <c r="T172" i="3"/>
  <c r="R172" i="3"/>
  <c r="P172" i="3"/>
  <c r="BI171" i="3"/>
  <c r="BH171" i="3"/>
  <c r="BG171" i="3"/>
  <c r="BE171" i="3"/>
  <c r="T171" i="3"/>
  <c r="R171" i="3"/>
  <c r="P171" i="3"/>
  <c r="BI170" i="3"/>
  <c r="BH170" i="3"/>
  <c r="BG170" i="3"/>
  <c r="BE170" i="3"/>
  <c r="T170" i="3"/>
  <c r="R170" i="3"/>
  <c r="P170" i="3"/>
  <c r="BI169" i="3"/>
  <c r="BH169" i="3"/>
  <c r="BG169" i="3"/>
  <c r="BE169" i="3"/>
  <c r="T169" i="3"/>
  <c r="R169" i="3"/>
  <c r="P169" i="3"/>
  <c r="BI168" i="3"/>
  <c r="BH168" i="3"/>
  <c r="BG168" i="3"/>
  <c r="BE168" i="3"/>
  <c r="T168" i="3"/>
  <c r="R168" i="3"/>
  <c r="P168" i="3"/>
  <c r="BI167" i="3"/>
  <c r="BH167" i="3"/>
  <c r="BG167" i="3"/>
  <c r="BE167" i="3"/>
  <c r="T167" i="3"/>
  <c r="R167" i="3"/>
  <c r="P167" i="3"/>
  <c r="BI166" i="3"/>
  <c r="BH166" i="3"/>
  <c r="BG166" i="3"/>
  <c r="BE166" i="3"/>
  <c r="T166" i="3"/>
  <c r="R166" i="3"/>
  <c r="P166" i="3"/>
  <c r="BI165" i="3"/>
  <c r="BH165" i="3"/>
  <c r="BG165" i="3"/>
  <c r="BE165" i="3"/>
  <c r="T165" i="3"/>
  <c r="R165" i="3"/>
  <c r="P165" i="3"/>
  <c r="BI164" i="3"/>
  <c r="BH164" i="3"/>
  <c r="BG164" i="3"/>
  <c r="BE164" i="3"/>
  <c r="T164" i="3"/>
  <c r="R164" i="3"/>
  <c r="P164" i="3"/>
  <c r="BI163" i="3"/>
  <c r="BH163" i="3"/>
  <c r="BG163" i="3"/>
  <c r="BE163" i="3"/>
  <c r="T163" i="3"/>
  <c r="R163" i="3"/>
  <c r="P163" i="3"/>
  <c r="BI162" i="3"/>
  <c r="BH162" i="3"/>
  <c r="BG162" i="3"/>
  <c r="BE162" i="3"/>
  <c r="T162" i="3"/>
  <c r="R162" i="3"/>
  <c r="P162" i="3"/>
  <c r="BI161" i="3"/>
  <c r="BH161" i="3"/>
  <c r="BG161" i="3"/>
  <c r="BE161" i="3"/>
  <c r="T161" i="3"/>
  <c r="R161" i="3"/>
  <c r="P161" i="3"/>
  <c r="BI160" i="3"/>
  <c r="BH160" i="3"/>
  <c r="BG160" i="3"/>
  <c r="BE160" i="3"/>
  <c r="T160" i="3"/>
  <c r="R160" i="3"/>
  <c r="P160" i="3"/>
  <c r="BI159" i="3"/>
  <c r="BH159" i="3"/>
  <c r="BG159" i="3"/>
  <c r="BE159" i="3"/>
  <c r="T159" i="3"/>
  <c r="R159" i="3"/>
  <c r="P159" i="3"/>
  <c r="BI158" i="3"/>
  <c r="BH158" i="3"/>
  <c r="BG158" i="3"/>
  <c r="BE158" i="3"/>
  <c r="T158" i="3"/>
  <c r="R158" i="3"/>
  <c r="P158" i="3"/>
  <c r="BI156" i="3"/>
  <c r="BH156" i="3"/>
  <c r="BG156" i="3"/>
  <c r="BE156" i="3"/>
  <c r="T156" i="3"/>
  <c r="R156" i="3"/>
  <c r="P156" i="3"/>
  <c r="BI155" i="3"/>
  <c r="BH155" i="3"/>
  <c r="BG155" i="3"/>
  <c r="BE155" i="3"/>
  <c r="T155" i="3"/>
  <c r="R155" i="3"/>
  <c r="P155" i="3"/>
  <c r="BI154" i="3"/>
  <c r="BH154" i="3"/>
  <c r="BG154" i="3"/>
  <c r="BE154" i="3"/>
  <c r="T154" i="3"/>
  <c r="R154" i="3"/>
  <c r="P154" i="3"/>
  <c r="BI153" i="3"/>
  <c r="BH153" i="3"/>
  <c r="BG153" i="3"/>
  <c r="BE153" i="3"/>
  <c r="T153" i="3"/>
  <c r="R153" i="3"/>
  <c r="P153" i="3"/>
  <c r="BI152" i="3"/>
  <c r="BH152" i="3"/>
  <c r="BG152" i="3"/>
  <c r="BE152" i="3"/>
  <c r="T152" i="3"/>
  <c r="R152" i="3"/>
  <c r="P152" i="3"/>
  <c r="BI149" i="3"/>
  <c r="BH149" i="3"/>
  <c r="BG149" i="3"/>
  <c r="BE149" i="3"/>
  <c r="T149" i="3"/>
  <c r="T148" i="3"/>
  <c r="R149" i="3"/>
  <c r="R148" i="3" s="1"/>
  <c r="P149" i="3"/>
  <c r="P148" i="3"/>
  <c r="BI147" i="3"/>
  <c r="BH147" i="3"/>
  <c r="BG147" i="3"/>
  <c r="BE147" i="3"/>
  <c r="T147" i="3"/>
  <c r="R147" i="3"/>
  <c r="P147" i="3"/>
  <c r="BI146" i="3"/>
  <c r="BH146" i="3"/>
  <c r="BG146" i="3"/>
  <c r="BE146" i="3"/>
  <c r="T146" i="3"/>
  <c r="R146" i="3"/>
  <c r="P146" i="3"/>
  <c r="BI145" i="3"/>
  <c r="BH145" i="3"/>
  <c r="BG145" i="3"/>
  <c r="BE145" i="3"/>
  <c r="T145" i="3"/>
  <c r="R145" i="3"/>
  <c r="P145" i="3"/>
  <c r="BI144" i="3"/>
  <c r="BH144" i="3"/>
  <c r="BG144" i="3"/>
  <c r="BE144" i="3"/>
  <c r="T144" i="3"/>
  <c r="R144" i="3"/>
  <c r="P144" i="3"/>
  <c r="BI142" i="3"/>
  <c r="BH142" i="3"/>
  <c r="BG142" i="3"/>
  <c r="BE142" i="3"/>
  <c r="T142" i="3"/>
  <c r="R142" i="3"/>
  <c r="P142" i="3"/>
  <c r="BI141" i="3"/>
  <c r="BH141" i="3"/>
  <c r="BG141" i="3"/>
  <c r="BE141" i="3"/>
  <c r="T141" i="3"/>
  <c r="R141" i="3"/>
  <c r="P141" i="3"/>
  <c r="BI140" i="3"/>
  <c r="BH140" i="3"/>
  <c r="BG140" i="3"/>
  <c r="BE140" i="3"/>
  <c r="T140" i="3"/>
  <c r="R140" i="3"/>
  <c r="P140" i="3"/>
  <c r="BI139" i="3"/>
  <c r="BH139" i="3"/>
  <c r="BG139" i="3"/>
  <c r="BE139" i="3"/>
  <c r="T139" i="3"/>
  <c r="R139" i="3"/>
  <c r="P139" i="3"/>
  <c r="BI137" i="3"/>
  <c r="BH137" i="3"/>
  <c r="BG137" i="3"/>
  <c r="BE137" i="3"/>
  <c r="T137" i="3"/>
  <c r="T136" i="3" s="1"/>
  <c r="R137" i="3"/>
  <c r="R136" i="3" s="1"/>
  <c r="P137" i="3"/>
  <c r="P136" i="3" s="1"/>
  <c r="BI135" i="3"/>
  <c r="BH135" i="3"/>
  <c r="BG135" i="3"/>
  <c r="BE135" i="3"/>
  <c r="T135" i="3"/>
  <c r="T134" i="3"/>
  <c r="R135" i="3"/>
  <c r="R134" i="3"/>
  <c r="P135" i="3"/>
  <c r="P134" i="3"/>
  <c r="J129" i="3"/>
  <c r="F129" i="3"/>
  <c r="J128" i="3"/>
  <c r="F128" i="3"/>
  <c r="F126" i="3"/>
  <c r="E124" i="3"/>
  <c r="J94" i="3"/>
  <c r="F94" i="3"/>
  <c r="J93" i="3"/>
  <c r="F93" i="3"/>
  <c r="F91" i="3"/>
  <c r="E89" i="3"/>
  <c r="J14" i="3"/>
  <c r="J91" i="3"/>
  <c r="E7" i="3"/>
  <c r="E85" i="3"/>
  <c r="J39" i="2"/>
  <c r="J38" i="2"/>
  <c r="AY96" i="1" s="1"/>
  <c r="J37" i="2"/>
  <c r="AX96" i="1" s="1"/>
  <c r="BI152" i="2"/>
  <c r="BH152" i="2"/>
  <c r="BG152" i="2"/>
  <c r="BE152" i="2"/>
  <c r="T152" i="2"/>
  <c r="R152" i="2"/>
  <c r="P152" i="2"/>
  <c r="BI151" i="2"/>
  <c r="BH151" i="2"/>
  <c r="BG151" i="2"/>
  <c r="BE151" i="2"/>
  <c r="T151" i="2"/>
  <c r="R151" i="2"/>
  <c r="P151" i="2"/>
  <c r="BI149" i="2"/>
  <c r="BH149" i="2"/>
  <c r="BG149" i="2"/>
  <c r="BE149" i="2"/>
  <c r="T149" i="2"/>
  <c r="R149" i="2"/>
  <c r="P149" i="2"/>
  <c r="BI148" i="2"/>
  <c r="BH148" i="2"/>
  <c r="BG148" i="2"/>
  <c r="BE148" i="2"/>
  <c r="T148" i="2"/>
  <c r="R148" i="2"/>
  <c r="P148" i="2"/>
  <c r="BI147" i="2"/>
  <c r="BH147" i="2"/>
  <c r="BG147" i="2"/>
  <c r="BE147" i="2"/>
  <c r="T147" i="2"/>
  <c r="R147" i="2"/>
  <c r="P147" i="2"/>
  <c r="BI145" i="2"/>
  <c r="BH145" i="2"/>
  <c r="BG145" i="2"/>
  <c r="BE145" i="2"/>
  <c r="T145" i="2"/>
  <c r="T144" i="2"/>
  <c r="R145" i="2"/>
  <c r="R144" i="2"/>
  <c r="P145" i="2"/>
  <c r="P144" i="2"/>
  <c r="BI143" i="2"/>
  <c r="BH143" i="2"/>
  <c r="BG143" i="2"/>
  <c r="BE143" i="2"/>
  <c r="T143" i="2"/>
  <c r="T142" i="2"/>
  <c r="R143" i="2"/>
  <c r="R142" i="2" s="1"/>
  <c r="P143" i="2"/>
  <c r="P142" i="2" s="1"/>
  <c r="BI140" i="2"/>
  <c r="BH140" i="2"/>
  <c r="BG140" i="2"/>
  <c r="BE140" i="2"/>
  <c r="T140" i="2"/>
  <c r="R140" i="2"/>
  <c r="P140" i="2"/>
  <c r="BI139" i="2"/>
  <c r="BH139" i="2"/>
  <c r="BG139" i="2"/>
  <c r="BE139" i="2"/>
  <c r="T139" i="2"/>
  <c r="R139" i="2"/>
  <c r="P139" i="2"/>
  <c r="BI138" i="2"/>
  <c r="BH138" i="2"/>
  <c r="BG138" i="2"/>
  <c r="BE138" i="2"/>
  <c r="T138" i="2"/>
  <c r="R138" i="2"/>
  <c r="P138" i="2"/>
  <c r="BI137" i="2"/>
  <c r="BH137" i="2"/>
  <c r="BG137" i="2"/>
  <c r="BE137" i="2"/>
  <c r="T137" i="2"/>
  <c r="R137" i="2"/>
  <c r="P137" i="2"/>
  <c r="BI136" i="2"/>
  <c r="BH136" i="2"/>
  <c r="BG136" i="2"/>
  <c r="BE136" i="2"/>
  <c r="T136" i="2"/>
  <c r="R136" i="2"/>
  <c r="P136" i="2"/>
  <c r="BI135" i="2"/>
  <c r="BH135" i="2"/>
  <c r="BG135" i="2"/>
  <c r="BE135" i="2"/>
  <c r="T135" i="2"/>
  <c r="R135" i="2"/>
  <c r="P135" i="2"/>
  <c r="BI134" i="2"/>
  <c r="BH134" i="2"/>
  <c r="BG134" i="2"/>
  <c r="BE134" i="2"/>
  <c r="T134" i="2"/>
  <c r="R134" i="2"/>
  <c r="P134" i="2"/>
  <c r="BI133" i="2"/>
  <c r="BH133" i="2"/>
  <c r="BG133" i="2"/>
  <c r="BE133" i="2"/>
  <c r="T133" i="2"/>
  <c r="R133" i="2"/>
  <c r="P133" i="2"/>
  <c r="BI131" i="2"/>
  <c r="BH131" i="2"/>
  <c r="BG131" i="2"/>
  <c r="BE131" i="2"/>
  <c r="T131" i="2"/>
  <c r="T130" i="2"/>
  <c r="R131" i="2"/>
  <c r="R130" i="2" s="1"/>
  <c r="P131" i="2"/>
  <c r="P130" i="2" s="1"/>
  <c r="J125" i="2"/>
  <c r="F125" i="2"/>
  <c r="J124" i="2"/>
  <c r="F124" i="2"/>
  <c r="F122" i="2"/>
  <c r="E120" i="2"/>
  <c r="J94" i="2"/>
  <c r="F94" i="2"/>
  <c r="J93" i="2"/>
  <c r="F93" i="2"/>
  <c r="F91" i="2"/>
  <c r="E89" i="2"/>
  <c r="J14" i="2"/>
  <c r="J122" i="2" s="1"/>
  <c r="E7" i="2"/>
  <c r="E116" i="2"/>
  <c r="L90" i="1"/>
  <c r="AM90" i="1"/>
  <c r="AM89" i="1"/>
  <c r="L89" i="1"/>
  <c r="AM87" i="1"/>
  <c r="L87" i="1"/>
  <c r="L85" i="1"/>
  <c r="L84" i="1"/>
  <c r="BK148" i="2"/>
  <c r="J145" i="2"/>
  <c r="J138" i="2"/>
  <c r="BK131" i="2"/>
  <c r="BK198" i="3"/>
  <c r="BK194" i="3"/>
  <c r="J188" i="3"/>
  <c r="BK154" i="3"/>
  <c r="J144" i="3"/>
  <c r="BK137" i="3"/>
  <c r="BK161" i="3"/>
  <c r="BK141" i="3"/>
  <c r="BK197" i="3"/>
  <c r="BK182" i="3"/>
  <c r="J170" i="3"/>
  <c r="BK156" i="3"/>
  <c r="J141" i="3"/>
  <c r="BK195" i="3"/>
  <c r="BK175" i="3"/>
  <c r="BK171" i="3"/>
  <c r="J162" i="3"/>
  <c r="J190" i="3"/>
  <c r="J155" i="4"/>
  <c r="BK156" i="4"/>
  <c r="F37" i="4"/>
  <c r="J161" i="4"/>
  <c r="BK134" i="4"/>
  <c r="J149" i="2"/>
  <c r="J143" i="2"/>
  <c r="J136" i="2"/>
  <c r="J133" i="2"/>
  <c r="BK196" i="3"/>
  <c r="J189" i="3"/>
  <c r="J161" i="3"/>
  <c r="J153" i="3"/>
  <c r="BK142" i="3"/>
  <c r="BK162" i="3"/>
  <c r="BK149" i="3"/>
  <c r="BK184" i="3"/>
  <c r="BK173" i="3"/>
  <c r="J165" i="3"/>
  <c r="J142" i="3"/>
  <c r="BK190" i="3"/>
  <c r="J178" i="3"/>
  <c r="J168" i="3"/>
  <c r="BK158" i="3"/>
  <c r="BK186" i="3"/>
  <c r="J149" i="4"/>
  <c r="J173" i="4"/>
  <c r="J142" i="4"/>
  <c r="J174" i="4"/>
  <c r="BK154" i="4"/>
  <c r="BK157" i="4"/>
  <c r="BK137" i="4"/>
  <c r="J154" i="4"/>
  <c r="BK149" i="2"/>
  <c r="BK145" i="2"/>
  <c r="BK137" i="2"/>
  <c r="J134" i="2"/>
  <c r="F37" i="2"/>
  <c r="BK139" i="3"/>
  <c r="J166" i="3"/>
  <c r="J158" i="3"/>
  <c r="J137" i="3"/>
  <c r="BK192" i="3"/>
  <c r="J180" i="3"/>
  <c r="BK167" i="3"/>
  <c r="BK159" i="3"/>
  <c r="BK147" i="3"/>
  <c r="J182" i="3"/>
  <c r="BK174" i="3"/>
  <c r="J146" i="3"/>
  <c r="J186" i="3"/>
  <c r="BK148" i="4"/>
  <c r="J151" i="4"/>
  <c r="J150" i="4"/>
  <c r="J139" i="4"/>
  <c r="BK173" i="4"/>
  <c r="J152" i="4"/>
  <c r="BK139" i="4"/>
  <c r="J145" i="4"/>
  <c r="BK135" i="4"/>
  <c r="J160" i="4"/>
  <c r="J151" i="2"/>
  <c r="BK140" i="2"/>
  <c r="J137" i="2"/>
  <c r="BK133" i="2"/>
  <c r="J35" i="2"/>
  <c r="J167" i="3"/>
  <c r="BK145" i="3"/>
  <c r="J195" i="3"/>
  <c r="J183" i="3"/>
  <c r="BK177" i="3"/>
  <c r="BK164" i="3"/>
  <c r="J192" i="3"/>
  <c r="J177" i="3"/>
  <c r="BK170" i="3"/>
  <c r="J145" i="3"/>
  <c r="J171" i="4"/>
  <c r="BK163" i="4"/>
  <c r="BK140" i="4"/>
  <c r="BK169" i="4"/>
  <c r="J133" i="4"/>
  <c r="J156" i="4"/>
  <c r="BK142" i="4"/>
  <c r="BK146" i="4"/>
  <c r="J167" i="4"/>
  <c r="J148" i="4"/>
  <c r="BK151" i="2"/>
  <c r="BK143" i="2"/>
  <c r="J139" i="2"/>
  <c r="BK134" i="2"/>
  <c r="F35" i="2"/>
  <c r="J171" i="3"/>
  <c r="J160" i="3"/>
  <c r="J152" i="3"/>
  <c r="BK183" i="3"/>
  <c r="J175" i="3"/>
  <c r="BK152" i="3"/>
  <c r="BK140" i="3"/>
  <c r="BK189" i="3"/>
  <c r="J172" i="3"/>
  <c r="J163" i="3"/>
  <c r="BK135" i="3"/>
  <c r="J165" i="4"/>
  <c r="J169" i="4"/>
  <c r="BK147" i="4"/>
  <c r="J158" i="4"/>
  <c r="BK171" i="4"/>
  <c r="BK138" i="4"/>
  <c r="J147" i="4"/>
  <c r="BK165" i="4"/>
  <c r="BK145" i="4"/>
  <c r="BK152" i="2"/>
  <c r="BK147" i="2"/>
  <c r="BK139" i="2"/>
  <c r="BK136" i="2"/>
  <c r="J131" i="2"/>
  <c r="F39" i="2"/>
  <c r="BK188" i="3"/>
  <c r="BK163" i="3"/>
  <c r="BK153" i="3"/>
  <c r="J135" i="3"/>
  <c r="J185" i="3"/>
  <c r="J181" i="3"/>
  <c r="BK172" i="3"/>
  <c r="BK155" i="3"/>
  <c r="J197" i="3"/>
  <c r="BK181" i="3"/>
  <c r="J174" i="3"/>
  <c r="J164" i="3"/>
  <c r="J194" i="3"/>
  <c r="BK176" i="4"/>
  <c r="BK174" i="4"/>
  <c r="J135" i="4"/>
  <c r="J157" i="4"/>
  <c r="J140" i="4"/>
  <c r="BK158" i="4"/>
  <c r="J141" i="4"/>
  <c r="BK167" i="4"/>
  <c r="BK144" i="4"/>
  <c r="BK153" i="4"/>
  <c r="J148" i="2"/>
  <c r="J140" i="2"/>
  <c r="J135" i="2"/>
  <c r="F38" i="2"/>
  <c r="J169" i="3"/>
  <c r="J155" i="3"/>
  <c r="J139" i="3"/>
  <c r="BK185" i="3"/>
  <c r="BK178" i="3"/>
  <c r="BK169" i="3"/>
  <c r="BK160" i="3"/>
  <c r="BK146" i="3"/>
  <c r="J196" i="3"/>
  <c r="BK180" i="3"/>
  <c r="BK165" i="3"/>
  <c r="BK144" i="3"/>
  <c r="BK152" i="4"/>
  <c r="BK155" i="4"/>
  <c r="J134" i="4"/>
  <c r="J143" i="4"/>
  <c r="BK161" i="4"/>
  <c r="BK143" i="4"/>
  <c r="BK133" i="4"/>
  <c r="J138" i="4"/>
  <c r="J163" i="4"/>
  <c r="J144" i="4"/>
  <c r="J152" i="2"/>
  <c r="J147" i="2"/>
  <c r="BK138" i="2"/>
  <c r="BK135" i="2"/>
  <c r="AS95" i="1"/>
  <c r="J191" i="3"/>
  <c r="J159" i="3"/>
  <c r="J149" i="3"/>
  <c r="J140" i="3"/>
  <c r="BK168" i="3"/>
  <c r="J156" i="3"/>
  <c r="J198" i="3"/>
  <c r="J184" i="3"/>
  <c r="BK179" i="3"/>
  <c r="BK166" i="3"/>
  <c r="J154" i="3"/>
  <c r="BK191" i="3"/>
  <c r="J179" i="3"/>
  <c r="J173" i="3"/>
  <c r="J147" i="3"/>
  <c r="J153" i="4"/>
  <c r="BK160" i="4"/>
  <c r="BK150" i="4"/>
  <c r="BK172" i="4"/>
  <c r="BK149" i="4"/>
  <c r="J176" i="4"/>
  <c r="J146" i="4"/>
  <c r="J137" i="4"/>
  <c r="BK141" i="4"/>
  <c r="J172" i="4"/>
  <c r="BK151" i="4"/>
  <c r="P132" i="2" l="1"/>
  <c r="P129" i="2"/>
  <c r="P146" i="2"/>
  <c r="P141" i="2"/>
  <c r="R150" i="2"/>
  <c r="BK143" i="3"/>
  <c r="J143" i="3" s="1"/>
  <c r="J103" i="3" s="1"/>
  <c r="R151" i="3"/>
  <c r="P176" i="3"/>
  <c r="T187" i="3"/>
  <c r="T132" i="2"/>
  <c r="T129" i="2" s="1"/>
  <c r="T150" i="2"/>
  <c r="R138" i="3"/>
  <c r="R133" i="3"/>
  <c r="BK157" i="3"/>
  <c r="J157" i="3"/>
  <c r="J107" i="3"/>
  <c r="R176" i="3"/>
  <c r="P193" i="3"/>
  <c r="BK146" i="2"/>
  <c r="J146" i="2"/>
  <c r="J105" i="2"/>
  <c r="BK150" i="2"/>
  <c r="J150" i="2"/>
  <c r="J106" i="2"/>
  <c r="BK132" i="4"/>
  <c r="P143" i="3"/>
  <c r="BK151" i="3"/>
  <c r="J151" i="3"/>
  <c r="J106" i="3"/>
  <c r="T157" i="3"/>
  <c r="R187" i="3"/>
  <c r="BK136" i="4"/>
  <c r="J136" i="4"/>
  <c r="J101" i="4" s="1"/>
  <c r="T146" i="2"/>
  <c r="T141" i="2"/>
  <c r="P138" i="3"/>
  <c r="P133" i="3" s="1"/>
  <c r="T143" i="3"/>
  <c r="P157" i="3"/>
  <c r="T176" i="3"/>
  <c r="BK193" i="3"/>
  <c r="J193" i="3"/>
  <c r="J110" i="3"/>
  <c r="R132" i="4"/>
  <c r="R132" i="2"/>
  <c r="R129" i="2"/>
  <c r="R146" i="2"/>
  <c r="R141" i="2"/>
  <c r="T138" i="3"/>
  <c r="T133" i="3"/>
  <c r="P151" i="3"/>
  <c r="R157" i="3"/>
  <c r="BK187" i="3"/>
  <c r="J187" i="3"/>
  <c r="J109" i="3"/>
  <c r="R193" i="3"/>
  <c r="P132" i="4"/>
  <c r="T136" i="4"/>
  <c r="BK132" i="2"/>
  <c r="J132" i="2" s="1"/>
  <c r="J101" i="2" s="1"/>
  <c r="P150" i="2"/>
  <c r="BK138" i="3"/>
  <c r="J138" i="3" s="1"/>
  <c r="J102" i="3" s="1"/>
  <c r="R143" i="3"/>
  <c r="T151" i="3"/>
  <c r="T150" i="3" s="1"/>
  <c r="T132" i="3" s="1"/>
  <c r="BK176" i="3"/>
  <c r="J176" i="3"/>
  <c r="J108" i="3"/>
  <c r="P187" i="3"/>
  <c r="T193" i="3"/>
  <c r="T132" i="4"/>
  <c r="P136" i="4"/>
  <c r="R136" i="4"/>
  <c r="BK159" i="4"/>
  <c r="J159" i="4"/>
  <c r="J102" i="4"/>
  <c r="P159" i="4"/>
  <c r="R159" i="4"/>
  <c r="T159" i="4"/>
  <c r="BK170" i="4"/>
  <c r="J170" i="4" s="1"/>
  <c r="J107" i="4" s="1"/>
  <c r="P170" i="4"/>
  <c r="R170" i="4"/>
  <c r="T170" i="4"/>
  <c r="BK142" i="2"/>
  <c r="J142" i="2"/>
  <c r="J103" i="2"/>
  <c r="BK148" i="3"/>
  <c r="J148" i="3"/>
  <c r="J104" i="3"/>
  <c r="E85" i="4"/>
  <c r="BK134" i="3"/>
  <c r="J134" i="3"/>
  <c r="J100" i="3"/>
  <c r="BK130" i="2"/>
  <c r="J130" i="2" s="1"/>
  <c r="J100" i="2" s="1"/>
  <c r="BK136" i="3"/>
  <c r="J136" i="3"/>
  <c r="J101" i="3" s="1"/>
  <c r="BK144" i="2"/>
  <c r="J144" i="2"/>
  <c r="J104" i="2"/>
  <c r="BK162" i="4"/>
  <c r="J162" i="4"/>
  <c r="J103" i="4"/>
  <c r="BK164" i="4"/>
  <c r="J164" i="4" s="1"/>
  <c r="J104" i="4" s="1"/>
  <c r="BK166" i="4"/>
  <c r="J166" i="4"/>
  <c r="J105" i="4" s="1"/>
  <c r="BK168" i="4"/>
  <c r="J168" i="4"/>
  <c r="J106" i="4"/>
  <c r="BK175" i="4"/>
  <c r="J175" i="4"/>
  <c r="J108" i="4"/>
  <c r="BK150" i="3"/>
  <c r="J150" i="3" s="1"/>
  <c r="J105" i="3" s="1"/>
  <c r="BF144" i="4"/>
  <c r="BF148" i="4"/>
  <c r="BF152" i="4"/>
  <c r="BF156" i="4"/>
  <c r="BF165" i="4"/>
  <c r="J91" i="4"/>
  <c r="BF134" i="4"/>
  <c r="BF140" i="4"/>
  <c r="BF143" i="4"/>
  <c r="BF154" i="4"/>
  <c r="BF155" i="4"/>
  <c r="BF169" i="4"/>
  <c r="BF135" i="4"/>
  <c r="BF137" i="4"/>
  <c r="BF141" i="4"/>
  <c r="BF142" i="4"/>
  <c r="BF147" i="4"/>
  <c r="BF157" i="4"/>
  <c r="BF172" i="4"/>
  <c r="BF173" i="4"/>
  <c r="BF174" i="4"/>
  <c r="BF176" i="4"/>
  <c r="BF138" i="4"/>
  <c r="BF163" i="4"/>
  <c r="BF171" i="4"/>
  <c r="BF133" i="4"/>
  <c r="BF139" i="4"/>
  <c r="BF145" i="4"/>
  <c r="BF146" i="4"/>
  <c r="BF149" i="4"/>
  <c r="BF153" i="4"/>
  <c r="BF167" i="4"/>
  <c r="BF150" i="4"/>
  <c r="BF151" i="4"/>
  <c r="BF158" i="4"/>
  <c r="BF160" i="4"/>
  <c r="BF161" i="4"/>
  <c r="BB98" i="1"/>
  <c r="BF188" i="3"/>
  <c r="BF189" i="3"/>
  <c r="BF195" i="3"/>
  <c r="BF191" i="3"/>
  <c r="E120" i="3"/>
  <c r="BF137" i="3"/>
  <c r="BF144" i="3"/>
  <c r="BF146" i="3"/>
  <c r="BF158" i="3"/>
  <c r="BF161" i="3"/>
  <c r="BF163" i="3"/>
  <c r="BF164" i="3"/>
  <c r="BF165" i="3"/>
  <c r="BF168" i="3"/>
  <c r="BF177" i="3"/>
  <c r="BF178" i="3"/>
  <c r="BF186" i="3"/>
  <c r="BF140" i="3"/>
  <c r="BF141" i="3"/>
  <c r="BF153" i="3"/>
  <c r="BF159" i="3"/>
  <c r="BF160" i="3"/>
  <c r="BF166" i="3"/>
  <c r="BF167" i="3"/>
  <c r="BF172" i="3"/>
  <c r="BF173" i="3"/>
  <c r="BF174" i="3"/>
  <c r="BF175" i="3"/>
  <c r="BF179" i="3"/>
  <c r="BF180" i="3"/>
  <c r="BF181" i="3"/>
  <c r="BF182" i="3"/>
  <c r="BF183" i="3"/>
  <c r="BF184" i="3"/>
  <c r="BF185" i="3"/>
  <c r="J126" i="3"/>
  <c r="BF139" i="3"/>
  <c r="BF145" i="3"/>
  <c r="BF154" i="3"/>
  <c r="BF155" i="3"/>
  <c r="BF169" i="3"/>
  <c r="BF170" i="3"/>
  <c r="BF171" i="3"/>
  <c r="BF194" i="3"/>
  <c r="BF135" i="3"/>
  <c r="BF142" i="3"/>
  <c r="BF147" i="3"/>
  <c r="BF149" i="3"/>
  <c r="BF152" i="3"/>
  <c r="BF156" i="3"/>
  <c r="BF162" i="3"/>
  <c r="BF192" i="3"/>
  <c r="BF190" i="3"/>
  <c r="BF196" i="3"/>
  <c r="BF197" i="3"/>
  <c r="BF198" i="3"/>
  <c r="BC96" i="1"/>
  <c r="AZ96" i="1"/>
  <c r="AV96" i="1"/>
  <c r="E85" i="2"/>
  <c r="J91" i="2"/>
  <c r="BF131" i="2"/>
  <c r="BF133" i="2"/>
  <c r="BF134" i="2"/>
  <c r="BF135" i="2"/>
  <c r="BF136" i="2"/>
  <c r="BF137" i="2"/>
  <c r="BF138" i="2"/>
  <c r="BF139" i="2"/>
  <c r="BF140" i="2"/>
  <c r="BF143" i="2"/>
  <c r="BF145" i="2"/>
  <c r="BF147" i="2"/>
  <c r="BF148" i="2"/>
  <c r="BF149" i="2"/>
  <c r="BF151" i="2"/>
  <c r="BF152" i="2"/>
  <c r="BB96" i="1"/>
  <c r="BD96" i="1"/>
  <c r="J35" i="4"/>
  <c r="AV98" i="1" s="1"/>
  <c r="F38" i="4"/>
  <c r="BC98" i="1"/>
  <c r="F39" i="3"/>
  <c r="BD97" i="1" s="1"/>
  <c r="J35" i="3"/>
  <c r="AV97" i="1" s="1"/>
  <c r="AS94" i="1"/>
  <c r="F39" i="4"/>
  <c r="BD98" i="1"/>
  <c r="F38" i="3"/>
  <c r="BC97" i="1"/>
  <c r="F35" i="4"/>
  <c r="AZ98" i="1"/>
  <c r="F37" i="3"/>
  <c r="BB97" i="1"/>
  <c r="BB95" i="1" s="1"/>
  <c r="AX95" i="1" s="1"/>
  <c r="F35" i="3"/>
  <c r="AZ97" i="1"/>
  <c r="R128" i="2" l="1"/>
  <c r="T128" i="2"/>
  <c r="P128" i="2"/>
  <c r="AU96" i="1"/>
  <c r="T130" i="4"/>
  <c r="P130" i="4"/>
  <c r="AU98" i="1" s="1"/>
  <c r="P150" i="3"/>
  <c r="P132" i="3" s="1"/>
  <c r="AU97" i="1" s="1"/>
  <c r="R130" i="4"/>
  <c r="BK130" i="4"/>
  <c r="J130" i="4" s="1"/>
  <c r="J98" i="4" s="1"/>
  <c r="R150" i="3"/>
  <c r="R132" i="3"/>
  <c r="J132" i="4"/>
  <c r="J100" i="4"/>
  <c r="BK129" i="2"/>
  <c r="J129" i="2"/>
  <c r="J99" i="2" s="1"/>
  <c r="BK141" i="2"/>
  <c r="J141" i="2" s="1"/>
  <c r="J102" i="2" s="1"/>
  <c r="BK133" i="3"/>
  <c r="J133" i="3"/>
  <c r="J99" i="3"/>
  <c r="F36" i="3"/>
  <c r="BA97" i="1" s="1"/>
  <c r="F36" i="2"/>
  <c r="BA96" i="1" s="1"/>
  <c r="J36" i="2"/>
  <c r="AW96" i="1" s="1"/>
  <c r="AT96" i="1" s="1"/>
  <c r="J36" i="3"/>
  <c r="AW97" i="1"/>
  <c r="AT97" i="1" s="1"/>
  <c r="J36" i="4"/>
  <c r="AW98" i="1" s="1"/>
  <c r="AT98" i="1" s="1"/>
  <c r="BD95" i="1"/>
  <c r="BD94" i="1"/>
  <c r="W33" i="1" s="1"/>
  <c r="BB94" i="1"/>
  <c r="W31" i="1" s="1"/>
  <c r="BC95" i="1"/>
  <c r="AY95" i="1" s="1"/>
  <c r="AZ95" i="1"/>
  <c r="AV95" i="1" s="1"/>
  <c r="F36" i="4"/>
  <c r="BA98" i="1" s="1"/>
  <c r="BK132" i="3" l="1"/>
  <c r="J132" i="3"/>
  <c r="J32" i="3" s="1"/>
  <c r="AG97" i="1" s="1"/>
  <c r="BK128" i="2"/>
  <c r="J128" i="2" s="1"/>
  <c r="J98" i="2" s="1"/>
  <c r="J98" i="3"/>
  <c r="AU95" i="1"/>
  <c r="AU94" i="1" s="1"/>
  <c r="J32" i="4"/>
  <c r="AG98" i="1" s="1"/>
  <c r="AX94" i="1"/>
  <c r="BA95" i="1"/>
  <c r="AW95" i="1" s="1"/>
  <c r="AT95" i="1" s="1"/>
  <c r="AZ94" i="1"/>
  <c r="W29" i="1"/>
  <c r="BC94" i="1"/>
  <c r="W32" i="1"/>
  <c r="J41" i="4" l="1"/>
  <c r="AN97" i="1"/>
  <c r="J41" i="3"/>
  <c r="AN98" i="1"/>
  <c r="J32" i="2"/>
  <c r="AG96" i="1"/>
  <c r="AY94" i="1"/>
  <c r="AV94" i="1"/>
  <c r="AK29" i="1" s="1"/>
  <c r="BA94" i="1"/>
  <c r="W30" i="1" s="1"/>
  <c r="J41" i="2" l="1"/>
  <c r="AN96" i="1"/>
  <c r="AG95" i="1"/>
  <c r="AN95" i="1" s="1"/>
  <c r="AW94" i="1"/>
  <c r="AK30" i="1" s="1"/>
  <c r="AG94" i="1" l="1"/>
  <c r="AK26" i="1" s="1"/>
  <c r="AK35" i="1" s="1"/>
  <c r="AT94" i="1"/>
  <c r="AN94" i="1"/>
</calcChain>
</file>

<file path=xl/sharedStrings.xml><?xml version="1.0" encoding="utf-8"?>
<sst xmlns="http://schemas.openxmlformats.org/spreadsheetml/2006/main" count="2233" uniqueCount="553">
  <si>
    <t>Export Komplet</t>
  </si>
  <si>
    <t/>
  </si>
  <si>
    <t>2.0</t>
  </si>
  <si>
    <t>ZAMOK</t>
  </si>
  <si>
    <t>False</t>
  </si>
  <si>
    <t>{f4993a4e-5b43-47c6-9b4e-14dd18bcbc8b}</t>
  </si>
  <si>
    <t>0,01</t>
  </si>
  <si>
    <t>23</t>
  </si>
  <si>
    <t>REKAPITULÁCIA STAVBY</t>
  </si>
  <si>
    <t>v ---  nižšie sa nachádzajú doplnkové a pomocné údaje k zostavám  --- v</t>
  </si>
  <si>
    <t>0,001</t>
  </si>
  <si>
    <t>Kód:</t>
  </si>
  <si>
    <t>3214</t>
  </si>
  <si>
    <t>Stavba:</t>
  </si>
  <si>
    <t>Rekonštrukcia striech na objekte Domova mládeže a jedálne budovy školy - PD</t>
  </si>
  <si>
    <t>JKSO:</t>
  </si>
  <si>
    <t>ČS:</t>
  </si>
  <si>
    <t>Miesto:</t>
  </si>
  <si>
    <t xml:space="preserve"> </t>
  </si>
  <si>
    <t>Dátum:</t>
  </si>
  <si>
    <t>11. 3. 2026</t>
  </si>
  <si>
    <t>Objednávateľ:</t>
  </si>
  <si>
    <t>IČO:</t>
  </si>
  <si>
    <t>IČ DPH:</t>
  </si>
  <si>
    <t>Zhotoviteľ:</t>
  </si>
  <si>
    <t>00896225</t>
  </si>
  <si>
    <t>Swietelsky-Slovakia spol. s r.o.</t>
  </si>
  <si>
    <t>SK2020294144</t>
  </si>
  <si>
    <t>Projektant: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</si>
  <si>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</si>
  <si>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</si>
  <si>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</si>
  <si>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</si>
  <si>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</si>
  <si>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</si>
  <si>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</si>
  <si>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</si>
  <si>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</si>
  <si>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</si>
  <si>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</si>
  <si>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</si>
  <si>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</si>
  <si>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</si>
  <si>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</si>
  <si>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</si>
  <si>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</si>
  <si>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</si>
  <si>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</si>
  <si>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</si>
  <si>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</si>
  <si>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</si>
  <si>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</si>
  <si>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</si>
  <si>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</si>
  <si>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</si>
  <si>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</si>
  <si>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</si>
  <si>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</si>
  <si>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</si>
  <si>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</si>
  <si>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</si>
  <si>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</si>
  <si>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</si>
  <si>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</si>
  <si>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</si>
  <si>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</si>
  <si>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</si>
  <si>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</si>
  <si>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</si>
  <si>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</si>
  <si>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</si>
  <si>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</si>
  <si>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</si>
  <si>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</si>
  <si>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</si>
  <si>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</si>
  <si>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SO 02</t>
  </si>
  <si>
    <t>Plochá strecha</t>
  </si>
  <si>
    <t>STA</t>
  </si>
  <si>
    <t>1</t>
  </si>
  <si>
    <t>{5c5de0c1-e957-4420-bea3-cad141010c1e}</t>
  </si>
  <si>
    <t>/</t>
  </si>
  <si>
    <t>SO 02.1</t>
  </si>
  <si>
    <t>Plochá strecha - búracie práce</t>
  </si>
  <si>
    <t>Časť</t>
  </si>
  <si>
    <t>2</t>
  </si>
  <si>
    <t>{b03de026-2f65-40e2-ae08-50c43293f577}</t>
  </si>
  <si>
    <t>SO 02.2</t>
  </si>
  <si>
    <t>Plochá strecha - nový stav</t>
  </si>
  <si>
    <t>{82a0fdd5-a33a-404d-9ed3-a66a16c6e2ab}</t>
  </si>
  <si>
    <t>SO 02.3</t>
  </si>
  <si>
    <t>Bleskozvod a uzemnenie</t>
  </si>
  <si>
    <t>{c7facb9c-9e4e-4203-bef5-50d3d89992a5}</t>
  </si>
  <si>
    <t>KRYCÍ LIST ROZPOČTU</t>
  </si>
  <si>
    <t>Objekt:</t>
  </si>
  <si>
    <t>SO 02 - Plochá strecha</t>
  </si>
  <si>
    <t>Časť:</t>
  </si>
  <si>
    <t>SO 02.1 - Plochá strecha - búracie práce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</si>
  <si>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</si>
  <si>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</si>
  <si>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</si>
  <si>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</si>
  <si>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</si>
  <si>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</si>
  <si>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6 - Úpravy povrchov, podlahy, osadenie</t>
  </si>
  <si>
    <t xml:space="preserve">    9 - Ostatné konštrukcie a práce-búranie</t>
  </si>
  <si>
    <t>PSV - Práce a dodávky PSV</t>
  </si>
  <si>
    <t xml:space="preserve">    712 - Izolácie striech, povlakové krytiny</t>
  </si>
  <si>
    <t xml:space="preserve">    713 - Izolácie tepelné</t>
  </si>
  <si>
    <t xml:space="preserve">    721 - Zdravotechnika - vnútorná kanalizácia</t>
  </si>
  <si>
    <t xml:space="preserve">    764 - Konštrukcie klampiarske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</si>
  <si>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</si>
  <si>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</si>
  <si>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</si>
  <si>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</si>
  <si>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</si>
  <si>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</si>
  <si>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</si>
  <si>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</si>
  <si>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</si>
  <si>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</si>
  <si>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</si>
  <si>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</si>
  <si>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</si>
  <si>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</si>
  <si>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</si>
  <si>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6</t>
  </si>
  <si>
    <t>Úpravy povrchov, podlahy, osadenie</t>
  </si>
  <si>
    <t>K</t>
  </si>
  <si>
    <t>622903111.S1</t>
  </si>
  <si>
    <t>Očist., nosného muriva alebo betónu, múrov a valov pred začatím opráv ručne</t>
  </si>
  <si>
    <t>m2</t>
  </si>
  <si>
    <t>4</t>
  </si>
  <si>
    <t>1659232079</t>
  </si>
  <si>
    <t>9</t>
  </si>
  <si>
    <t>Ostatné konštrukcie a práce-búranie</t>
  </si>
  <si>
    <t>963012520.S</t>
  </si>
  <si>
    <t>Búranie stropov z dosiek alebo panelov zo železobetónu prefabrikovaných s dutinami hr. nad 140 mm,  -1,60000t</t>
  </si>
  <si>
    <t>m3</t>
  </si>
  <si>
    <t>1270247292</t>
  </si>
  <si>
    <t>3</t>
  </si>
  <si>
    <t>979011111.S</t>
  </si>
  <si>
    <t>Zvislá doprava sutiny a vybúraných hmôt za prvé podlažie nad alebo pod základným podlažím</t>
  </si>
  <si>
    <t>t</t>
  </si>
  <si>
    <t>-1444133479</t>
  </si>
  <si>
    <t>979011121.S</t>
  </si>
  <si>
    <t>Zvislá doprava sutiny a vybúraných hmôt za každé ďalšie podlažie</t>
  </si>
  <si>
    <t>1930344428</t>
  </si>
  <si>
    <t>5</t>
  </si>
  <si>
    <t>979081111.S</t>
  </si>
  <si>
    <t>Odvoz sutiny a vybúraných hmôt na skládku do 1 km</t>
  </si>
  <si>
    <t>523111198</t>
  </si>
  <si>
    <t>979081121.S</t>
  </si>
  <si>
    <t>Odvoz sutiny a vybúraných hmôt na skládku za každý ďalší 1 km</t>
  </si>
  <si>
    <t>1122820081</t>
  </si>
  <si>
    <t>7</t>
  </si>
  <si>
    <t>979082111.S</t>
  </si>
  <si>
    <t>Vnútrostavenisková doprava sutiny a vybúraných hmôt do 10 m</t>
  </si>
  <si>
    <t>234317312</t>
  </si>
  <si>
    <t>8</t>
  </si>
  <si>
    <t>979089612.S</t>
  </si>
  <si>
    <t>Poplatok za skládku - iné odpady zo stavieb a demolácií (17 09), ostatné</t>
  </si>
  <si>
    <t>1828803791</t>
  </si>
  <si>
    <t>979089713.S</t>
  </si>
  <si>
    <t>Prenájom kontajneru 7 m3</t>
  </si>
  <si>
    <t>ks</t>
  </si>
  <si>
    <t>-642942940</t>
  </si>
  <si>
    <t>PSV</t>
  </si>
  <si>
    <t>Práce a dodávky PSV</t>
  </si>
  <si>
    <t>712</t>
  </si>
  <si>
    <t>Izolácie striech, povlakové krytiny</t>
  </si>
  <si>
    <t>10</t>
  </si>
  <si>
    <t>712300832.S</t>
  </si>
  <si>
    <t>Odstránenie povlakovej krytiny na strechách plochých 10° dvojvrstvovej,  -0,01000t</t>
  </si>
  <si>
    <t>16</t>
  </si>
  <si>
    <t>-1152844051</t>
  </si>
  <si>
    <t>713</t>
  </si>
  <si>
    <t>Izolácie tepelné</t>
  </si>
  <si>
    <t>11</t>
  </si>
  <si>
    <t>713000040.S</t>
  </si>
  <si>
    <t>Odstránenie nadstresnej tepelnej izolácie striech plochých kladenej voľne z vláknitých materiálov hr. do 10 cm -0,009t</t>
  </si>
  <si>
    <t>-1362129184</t>
  </si>
  <si>
    <t>721</t>
  </si>
  <si>
    <t>Zdravotechnika - vnútorná kanalizácia</t>
  </si>
  <si>
    <t>12</t>
  </si>
  <si>
    <t>721.R1</t>
  </si>
  <si>
    <t>Demontáž a odstránenie existujúcich kanalizačných odvetrávacích zostáv.</t>
  </si>
  <si>
    <t>-1285895304</t>
  </si>
  <si>
    <t>13</t>
  </si>
  <si>
    <t>721.R2</t>
  </si>
  <si>
    <t>Demontáž a odstránenie existujúcich vetracích potrubí a ventilačných hlavích v celom rozsahu</t>
  </si>
  <si>
    <t>-1585531123</t>
  </si>
  <si>
    <t>14</t>
  </si>
  <si>
    <t>721.R3</t>
  </si>
  <si>
    <t>Demontáž vpustu podlahového strešného</t>
  </si>
  <si>
    <t>-185358338</t>
  </si>
  <si>
    <t>764</t>
  </si>
  <si>
    <t>Konštrukcie klampiarske</t>
  </si>
  <si>
    <t>15</t>
  </si>
  <si>
    <t>764361810.S</t>
  </si>
  <si>
    <t>Demontáž strešného okna a poklopu na krytine vlnitej a korýt., alebo hlad. a drážk. do 30st,  -0,02000t</t>
  </si>
  <si>
    <t>152756486</t>
  </si>
  <si>
    <t>764430840.S</t>
  </si>
  <si>
    <t>Demontáž oplechovania múrov a nadmuroviek rš od 330 do 500 mm,  -0,00230t</t>
  </si>
  <si>
    <t>m</t>
  </si>
  <si>
    <t>-1714506140</t>
  </si>
  <si>
    <t>SO 02.2 - Plochá strecha - nový stav</t>
  </si>
  <si>
    <t xml:space="preserve">    3 - Zvislé a kompletné konštrukcie</t>
  </si>
  <si>
    <t xml:space="preserve">    4 - Vodorovné konštrukcie</t>
  </si>
  <si>
    <t xml:space="preserve">    99 - Presun hmôt HSV</t>
  </si>
  <si>
    <t xml:space="preserve">    711 - Izolácie proti vode a vlhkosti</t>
  </si>
  <si>
    <t xml:space="preserve">    767 - Konštrukcie doplnkové kovové</t>
  </si>
  <si>
    <t>Zvislé a kompletné konštrukcie</t>
  </si>
  <si>
    <t>319201311.S</t>
  </si>
  <si>
    <t>Vyrovnanie nerovného povrchu bez odsekania tehál hr.do 30 mm</t>
  </si>
  <si>
    <t>1269857113</t>
  </si>
  <si>
    <t>Vodorovné konštrukcie</t>
  </si>
  <si>
    <t>411387531.S</t>
  </si>
  <si>
    <t>Zabetónov. otvoru s plochou do 0,25 m2, v stropoch zo železobetónu a tvárnicových a v klenbách</t>
  </si>
  <si>
    <t>2032883953</t>
  </si>
  <si>
    <t>625250553.S</t>
  </si>
  <si>
    <t>Kontaktný zatepľovací systém soklovej alebo vodou namáhanej časti hr. 150 mm, skrutkovacie kotvy</t>
  </si>
  <si>
    <t>-1913223738</t>
  </si>
  <si>
    <t>631571015.S</t>
  </si>
  <si>
    <t>Násyp - ochranná krycia vrstva z praného kameniva s utlačením a urovnaním povrchu pre obrátené ploché strechy</t>
  </si>
  <si>
    <t>453547316</t>
  </si>
  <si>
    <t>632452135.S1</t>
  </si>
  <si>
    <t>Cementový poter z betonárky, pevnosti v tlaku 25 MPa, hr. 20-50 mm</t>
  </si>
  <si>
    <t>-899890892</t>
  </si>
  <si>
    <t>771991101.S1</t>
  </si>
  <si>
    <t>Zametanie podkladu</t>
  </si>
  <si>
    <t>-1533195971</t>
  </si>
  <si>
    <t>941941041.S</t>
  </si>
  <si>
    <t>Montáž lešenia ľahkého pracovného radového s podlahami šírky nad 1,00 do 1,20 m, výšky do 10 m</t>
  </si>
  <si>
    <t>395080225</t>
  </si>
  <si>
    <t>941941291.S</t>
  </si>
  <si>
    <t>Príplatok za prvý a každý ďalší i začatý mesiac použitia lešenia ľahkého pracovného radového s podlahami šírky nad 1,00 do 1,20 m, výšky do 10 m</t>
  </si>
  <si>
    <t>-238095947</t>
  </si>
  <si>
    <t>941941841.S</t>
  </si>
  <si>
    <t>Demontáž lešenia ľahkého pracovného radového s podlahami šírky nad 1,00 do 1,20 m, výšky do 10 m</t>
  </si>
  <si>
    <t>-1032170673</t>
  </si>
  <si>
    <t>952901114.S</t>
  </si>
  <si>
    <t>Vyčistenie budov pri výške podlaží nad 4 m</t>
  </si>
  <si>
    <t>-1585959750</t>
  </si>
  <si>
    <t>99</t>
  </si>
  <si>
    <t>Presun hmôt HSV</t>
  </si>
  <si>
    <t>998011001.S</t>
  </si>
  <si>
    <t>Presun hmôt pre budovy (801, 803, 812), zvislá konštr. z tehál, tvárnic, z kovu výšky do 6 m</t>
  </si>
  <si>
    <t>-315209110</t>
  </si>
  <si>
    <t>711</t>
  </si>
  <si>
    <t>Izolácie proti vode a vlhkosti</t>
  </si>
  <si>
    <t>711131102.S</t>
  </si>
  <si>
    <t>Zhotovenie geotextílie alebo tkaniny na plochu vodorovnú</t>
  </si>
  <si>
    <t>985447314</t>
  </si>
  <si>
    <t>M</t>
  </si>
  <si>
    <t>693110004500.S</t>
  </si>
  <si>
    <t>Geotextília polypropylénová netkaná 300 g/m2</t>
  </si>
  <si>
    <t>32</t>
  </si>
  <si>
    <t>1408309359</t>
  </si>
  <si>
    <t>711132102.S</t>
  </si>
  <si>
    <t>Zhotovenie geotextílie alebo tkaniny na plochu zvislú</t>
  </si>
  <si>
    <t>221029925</t>
  </si>
  <si>
    <t>555013264</t>
  </si>
  <si>
    <t>998711201.S</t>
  </si>
  <si>
    <t>Presun hmôt pre izoláciu proti vode v objektoch výšky do 6 m</t>
  </si>
  <si>
    <t>%</t>
  </si>
  <si>
    <t>1893234190</t>
  </si>
  <si>
    <t>17</t>
  </si>
  <si>
    <t>712311101.S</t>
  </si>
  <si>
    <t>Zhotovenie povlakovej krytiny striech plochých do 10° za studena náterom penetračným</t>
  </si>
  <si>
    <t>851019833</t>
  </si>
  <si>
    <t>18</t>
  </si>
  <si>
    <t>111630002800.S</t>
  </si>
  <si>
    <t>Penetračný náter na živičnej báze s obsahom rozpoušťadiel</t>
  </si>
  <si>
    <t>l</t>
  </si>
  <si>
    <t>-342384643</t>
  </si>
  <si>
    <t>19</t>
  </si>
  <si>
    <t>712341559.S</t>
  </si>
  <si>
    <t>Zhotovenie povlak. krytiny striech plochých do 10° pásmi pritav. NAIP na celej ploche, oxidované pásy</t>
  </si>
  <si>
    <t>1557460025</t>
  </si>
  <si>
    <t>20</t>
  </si>
  <si>
    <t>628310001200.S</t>
  </si>
  <si>
    <t>Pás asfaltový s jemným posypom hr. 4,0 mm vystužený sklenenou rohožou a hliníkovou fóliou</t>
  </si>
  <si>
    <t>9058628</t>
  </si>
  <si>
    <t>21</t>
  </si>
  <si>
    <t>712370560.S</t>
  </si>
  <si>
    <t>Zhotovenie povlakovej krytiny striech plochých do 10° fóliou TPO celoplošne lepenou</t>
  </si>
  <si>
    <t>-965472665</t>
  </si>
  <si>
    <t>22</t>
  </si>
  <si>
    <t>283290000215.S</t>
  </si>
  <si>
    <t>Hydroizolačná strešná fólia TPO hr. 2 mm, polyolefín</t>
  </si>
  <si>
    <t>847078603</t>
  </si>
  <si>
    <t>712973345.S</t>
  </si>
  <si>
    <t>Povlaková krytina - detaily k TPO fóliam vytvorenie flekov v rohoch</t>
  </si>
  <si>
    <t>-529263360</t>
  </si>
  <si>
    <t>24</t>
  </si>
  <si>
    <t>283290003300.S</t>
  </si>
  <si>
    <t>Vonkajší/vnútorný roh z TPO fólie</t>
  </si>
  <si>
    <t>306589006</t>
  </si>
  <si>
    <t>25</t>
  </si>
  <si>
    <t>712973410.S</t>
  </si>
  <si>
    <t>Detaily k termoplastom všeobecne, kútový uholník z hrubopoplastovaného plechu RŠ 80 mm, ohyb 90-135°</t>
  </si>
  <si>
    <t>1685660912</t>
  </si>
  <si>
    <t>26</t>
  </si>
  <si>
    <t>311970001100.S</t>
  </si>
  <si>
    <t>Kotviaci prvok do betónu 6,3x160 mm, oceľový</t>
  </si>
  <si>
    <t>-1273664292</t>
  </si>
  <si>
    <t>27</t>
  </si>
  <si>
    <t>712973781.S</t>
  </si>
  <si>
    <t>Detaily k termoplastom všeobecne, stenový kotviaci pásik z hrubopoplast. plechu RŠ 70 mm</t>
  </si>
  <si>
    <t>-1286229217</t>
  </si>
  <si>
    <t>28</t>
  </si>
  <si>
    <t>41931310</t>
  </si>
  <si>
    <t>29</t>
  </si>
  <si>
    <t>712990040.S</t>
  </si>
  <si>
    <t>Položenie geotextílie vodorovne alebo zvislo na strechy ploché do 10°</t>
  </si>
  <si>
    <t>1779258481</t>
  </si>
  <si>
    <t>30</t>
  </si>
  <si>
    <t>1137006227</t>
  </si>
  <si>
    <t>31</t>
  </si>
  <si>
    <t>712991040.S</t>
  </si>
  <si>
    <t>Montáž podkladnej konštrukcie z OSB dosiek na atike šírky 411 - 620 mm pod klampiarske konštrukcie</t>
  </si>
  <si>
    <t>-1460345805</t>
  </si>
  <si>
    <t>-1286188049</t>
  </si>
  <si>
    <t>33</t>
  </si>
  <si>
    <t>607260000450.S</t>
  </si>
  <si>
    <t>Doska OSB nebrúsená hr. 25 mm</t>
  </si>
  <si>
    <t>-1232226798</t>
  </si>
  <si>
    <t>34</t>
  </si>
  <si>
    <t>998712201.S</t>
  </si>
  <si>
    <t>Presun hmôt pre izoláciu povlakovej krytiny v objektoch výšky do 6 m</t>
  </si>
  <si>
    <t>-903298248</t>
  </si>
  <si>
    <t>35</t>
  </si>
  <si>
    <t>713142131.S</t>
  </si>
  <si>
    <t>Montáž tepelnej izolácie striech plochých do 10° polystyrénom, jednovrstvová prilep. za studena</t>
  </si>
  <si>
    <t>459335318</t>
  </si>
  <si>
    <t>36</t>
  </si>
  <si>
    <t>283720009500.S</t>
  </si>
  <si>
    <t>Doska EPS hr. 200 mm, pevnosť v tlaku 150 kPa, na zateplenie podláh a plochých striech</t>
  </si>
  <si>
    <t>-421778095</t>
  </si>
  <si>
    <t>37</t>
  </si>
  <si>
    <t>713142131.S2</t>
  </si>
  <si>
    <t>1766233235</t>
  </si>
  <si>
    <t>38</t>
  </si>
  <si>
    <t>283750001000.S</t>
  </si>
  <si>
    <t>Doska XPS hr. 100 mm, zateplenie soklov, suterénov, podláh</t>
  </si>
  <si>
    <t>-1570780107</t>
  </si>
  <si>
    <t>39</t>
  </si>
  <si>
    <t>713142160.S</t>
  </si>
  <si>
    <t>Montáž tepelnej izolácie striech plochých do 10° spádovými doskami z polystyrénu v jednej vrstve</t>
  </si>
  <si>
    <t>1601589663</t>
  </si>
  <si>
    <t>40</t>
  </si>
  <si>
    <t>283760007500.S</t>
  </si>
  <si>
    <t>Doska spádová EPS, pevnosť v tlaku 150 kPa, šedý polystyrén pre vyspádovanie plochých striech</t>
  </si>
  <si>
    <t>-318927093</t>
  </si>
  <si>
    <t>41</t>
  </si>
  <si>
    <t>713144090.S</t>
  </si>
  <si>
    <t>Montáž tepelnej izolácie na atiku z XPS prikotvením</t>
  </si>
  <si>
    <t>-982074427</t>
  </si>
  <si>
    <t>42</t>
  </si>
  <si>
    <t>283750002100.S</t>
  </si>
  <si>
    <t>Doska XPS 300 hr. 100 mm, zakladanie stavieb, podlahy, obrátené ploché strechy</t>
  </si>
  <si>
    <t>-513941513</t>
  </si>
  <si>
    <t>43</t>
  </si>
  <si>
    <t>-1882323760</t>
  </si>
  <si>
    <t>44</t>
  </si>
  <si>
    <t>998713201.S</t>
  </si>
  <si>
    <t>Presun hmôt pre izolácie tepelné v objektoch výšky do 6 m</t>
  </si>
  <si>
    <t>641073243</t>
  </si>
  <si>
    <t>45</t>
  </si>
  <si>
    <t>764430540.S</t>
  </si>
  <si>
    <t>Oplechovanie muriva a atík z poplastovaného plechu, vrátane rohov r.š. 600 mm</t>
  </si>
  <si>
    <t>-1832375635</t>
  </si>
  <si>
    <t>46</t>
  </si>
  <si>
    <t>764441411.S</t>
  </si>
  <si>
    <t>Montáž chrliča z pozinkovaného farbeného PZf plechu, jednoduchý s D do 150 mm dĺžky do 500 mm</t>
  </si>
  <si>
    <t>-721047310</t>
  </si>
  <si>
    <t>47</t>
  </si>
  <si>
    <t>1382</t>
  </si>
  <si>
    <t>Strešný chrlič DN 150</t>
  </si>
  <si>
    <t>2071092742</t>
  </si>
  <si>
    <t>48</t>
  </si>
  <si>
    <t>764454255.S</t>
  </si>
  <si>
    <t>Zvodové rúry z pozinkovaného PZ plechu, kruhové priemer 150 mm</t>
  </si>
  <si>
    <t>-1135615674</t>
  </si>
  <si>
    <t>49</t>
  </si>
  <si>
    <t>998764201.S</t>
  </si>
  <si>
    <t>Presun hmôt pre konštrukcie klampiarske v objektoch výšky do 6 m</t>
  </si>
  <si>
    <t>-1108716290</t>
  </si>
  <si>
    <t>767</t>
  </si>
  <si>
    <t>Konštrukcie doplnkové kovové</t>
  </si>
  <si>
    <t>50</t>
  </si>
  <si>
    <t>767310220.S</t>
  </si>
  <si>
    <t>Montáž strešného svetlíka plochého trojsklo neotváravého do plochej strechy</t>
  </si>
  <si>
    <t>-2141072192</t>
  </si>
  <si>
    <t>51</t>
  </si>
  <si>
    <t>6111</t>
  </si>
  <si>
    <t>Al svetlík PP, EW15/D1 s neotváravou základňou, REI 30 1400x700 mm</t>
  </si>
  <si>
    <t>-1195437908</t>
  </si>
  <si>
    <t>52</t>
  </si>
  <si>
    <t>6112</t>
  </si>
  <si>
    <t>Al svetlík PP, EW15/D1 s neotváravou základňou, REI 30 1400x800 mm</t>
  </si>
  <si>
    <t>1259808057</t>
  </si>
  <si>
    <t>53</t>
  </si>
  <si>
    <t>767833100.S1</t>
  </si>
  <si>
    <t>D+M REBRÍK Z OCEĽOVÝCH PROFILOV S OCHRANNÝM KOŠOM, POVRCHOVÁ ÚPRAVA ŽIAROVÉ ZINKOVANIE,</t>
  </si>
  <si>
    <t>-150212009</t>
  </si>
  <si>
    <t>54</t>
  </si>
  <si>
    <t>998767201.S</t>
  </si>
  <si>
    <t>Presun hmôt pre kovové stavebné doplnkové konštrukcie v objektoch výšky do 6 m</t>
  </si>
  <si>
    <t>1324023883</t>
  </si>
  <si>
    <t>SO 02.3 - Bleskozvod a uzemnenie</t>
  </si>
  <si>
    <t>D1 - PRÁCE A DODÁVKY M</t>
  </si>
  <si>
    <t>D2 - 210 01  Rúrkové vedenie, krabice, svorkovnice</t>
  </si>
  <si>
    <t>D3 - 210 22  Vedenia uzemňovacie</t>
  </si>
  <si>
    <t>D4 - 213 2    PPV a HZS</t>
  </si>
  <si>
    <t>D5 - 460 01  Vytyčovanie trás</t>
  </si>
  <si>
    <t>D6 - 460 03  Prípravné terénne práce</t>
  </si>
  <si>
    <t>D7 - 460 20  Káblové ryhy</t>
  </si>
  <si>
    <t>D8 - 460 42  Káblové lôžko</t>
  </si>
  <si>
    <t>D9 - 460 49  Krytie káblov, spojok, odbočníc</t>
  </si>
  <si>
    <t>D10 - 460 56  Zásyp rýh</t>
  </si>
  <si>
    <t>D1</t>
  </si>
  <si>
    <t>PRÁCE A DODÁVKY M</t>
  </si>
  <si>
    <t>D2</t>
  </si>
  <si>
    <t>210 01  Rúrkové vedenie, krabice, svorkovnice</t>
  </si>
  <si>
    <t>211010010</t>
  </si>
  <si>
    <t>Osadenie plastovej "hmoždinky", vyvŕtanie diery D 8mm, do betónu, železobetónu, tvrdého kameňa</t>
  </si>
  <si>
    <t>kus</t>
  </si>
  <si>
    <t>403017349</t>
  </si>
  <si>
    <t>345955K001</t>
  </si>
  <si>
    <t>Hmoždinka PA plast : HM 8/1 (pre skrutky D4÷5/ &gt;45mm)</t>
  </si>
  <si>
    <t>1478486670</t>
  </si>
  <si>
    <t>345955K011.1</t>
  </si>
  <si>
    <t>Hmoždinka OBO Angler 8x40, 2349086</t>
  </si>
  <si>
    <t>830045353</t>
  </si>
  <si>
    <t>D3</t>
  </si>
  <si>
    <t>210 22  Vedenia uzemňovacie</t>
  </si>
  <si>
    <t>210220025</t>
  </si>
  <si>
    <t>Montáž uzemňovacieho vedenia v zemi, FeZn pás do 120mm2, spojenie svorkami</t>
  </si>
  <si>
    <t>9618685</t>
  </si>
  <si>
    <t>3549000O35</t>
  </si>
  <si>
    <t>Plochý uzemňovací vodič (St-FT) : 5019350, typ 5052 DIN 30x4 (120mm2)</t>
  </si>
  <si>
    <t>993511402</t>
  </si>
  <si>
    <t>210220101</t>
  </si>
  <si>
    <t>Montáž zachytávacieho, zvodového vodiča s podperami, FeZn drôt D8-10mm</t>
  </si>
  <si>
    <t>-1866653358</t>
  </si>
  <si>
    <t>3549000O05</t>
  </si>
  <si>
    <t>Kruhový bleskozvodný vodič (St-FT) : 5021162, typ RD 10-PVC, potiahnutý čiernym PVC plášťom (78mm2)</t>
  </si>
  <si>
    <t>232891038</t>
  </si>
  <si>
    <t>210220107</t>
  </si>
  <si>
    <t>Montáž zachytávacieho, zvodového vodiča s podperami, AlMgSi drôt D8</t>
  </si>
  <si>
    <t>-1065846993</t>
  </si>
  <si>
    <t>3549001O70</t>
  </si>
  <si>
    <t>Kruhový bleskozvodný vodič (AlMgSi) : 5021286, typ RD 8-ALU (50mm2)</t>
  </si>
  <si>
    <t>-1367587401</t>
  </si>
  <si>
    <t>3549001O88</t>
  </si>
  <si>
    <t>- distančný diel pre kruhové Al vodiče : 5218926, typ 172 AR, na vyrovnanie zmien dĺžky nad 20m vplyvom teploty</t>
  </si>
  <si>
    <t>1186542991</t>
  </si>
  <si>
    <t>3549020O07</t>
  </si>
  <si>
    <t>- adaptér (PP) pre vodiče : 5218882, typ 165 MBG UH, univerzálny, montáž na podpery 165 MBG</t>
  </si>
  <si>
    <t>278511952</t>
  </si>
  <si>
    <t>3549020O09.1</t>
  </si>
  <si>
    <t>Podpera na ploché strechy (betón, PE) : 5218700, typ 165 MBG-8-10, držiak vodiča D8, plastový s dnom</t>
  </si>
  <si>
    <t>2040391880</t>
  </si>
  <si>
    <t>3549026O12</t>
  </si>
  <si>
    <t>Podpera vedenia (PA) : 5207487, typ 177 55 M8, držiak vodiča D8-10, vnút. závit M8, mont. výška 55mm, sivá</t>
  </si>
  <si>
    <t>-1064676848</t>
  </si>
  <si>
    <t>3549048O82</t>
  </si>
  <si>
    <t>- pripojovací, preklenovací diel (Al) : 5320712, typ 288 DIN (otvory : 1x11 - 2x5x 4,2 + 2x2x 6,9)mm</t>
  </si>
  <si>
    <t>1145423680</t>
  </si>
  <si>
    <t>3549034O97</t>
  </si>
  <si>
    <t>Podstavec statívu zachyt. stožiara, betónový FangFix (16kg) : 5403227, typ F-FIX-S16, bez plastovej základne (D365mm)</t>
  </si>
  <si>
    <t>1285962877</t>
  </si>
  <si>
    <t>3549035O03</t>
  </si>
  <si>
    <t>Podstavec zachytávacej tyče, betónový FangFix (16kg) : 5403200, typ F-FIX-16, s ochranou hrany a svorkou (D373mm)</t>
  </si>
  <si>
    <t>1933712761</t>
  </si>
  <si>
    <t>3549035O09</t>
  </si>
  <si>
    <t>- základňa plastová (PP) FangFix : 5403235, typ F-FIX-B16, pod 16kg betónové podstavce (D373mm)</t>
  </si>
  <si>
    <t>162829690</t>
  </si>
  <si>
    <t>210220302P</t>
  </si>
  <si>
    <t>Montáž bleskozvodnej svorky</t>
  </si>
  <si>
    <t>285523235</t>
  </si>
  <si>
    <t>3549040O62.1</t>
  </si>
  <si>
    <t>Svorka krížová - pás x pás (St-FT) : 5314572, typ 256 S6 FT</t>
  </si>
  <si>
    <t>-1934623257</t>
  </si>
  <si>
    <t>3549040O84.1</t>
  </si>
  <si>
    <t>Spojovacia rýchlosvorka VARIO, 249 B ST, 5311705</t>
  </si>
  <si>
    <t>389433064</t>
  </si>
  <si>
    <t>3549041O03</t>
  </si>
  <si>
    <t>Svorka skúšobná, rozpojovacia (St-FT) : 5336309, typ 233 8, pre vodič D8-10-FL30</t>
  </si>
  <si>
    <t>-1275858690</t>
  </si>
  <si>
    <t>3549041O77</t>
  </si>
  <si>
    <t>Svorka spojovacia 1-nás (St-FT) : 5304164, typ 5001 N-FT, s prítlačnou opierkou, pre vodič D8-10 (1x skrutka s maticou)</t>
  </si>
  <si>
    <t>1496755593</t>
  </si>
  <si>
    <t>3549044O82</t>
  </si>
  <si>
    <t>Svorka spojovacia 2-nás (nerez V2A) : 5304270, typ 5002 N-VA, s prítlačnou opierkou, pre vodič D8-10 (2x skrutka,matica)</t>
  </si>
  <si>
    <t>611093309</t>
  </si>
  <si>
    <t>210220401</t>
  </si>
  <si>
    <t>Označenie zvodu štítkom (kov, plast)</t>
  </si>
  <si>
    <t>-1646835966</t>
  </si>
  <si>
    <t>3549071O02</t>
  </si>
  <si>
    <t>Číselný štítok pre rozpojovacie miesta (Al) : 3049256, typ 311 N-ALU 8-10, pre vodič D8-10, pás FL30</t>
  </si>
  <si>
    <t>-1717115430</t>
  </si>
  <si>
    <t>D4</t>
  </si>
  <si>
    <t>213 2    PPV a HZS</t>
  </si>
  <si>
    <t>213290152</t>
  </si>
  <si>
    <t>Nepredvídané elektroinštalačné práce</t>
  </si>
  <si>
    <t>hod</t>
  </si>
  <si>
    <t>525859375</t>
  </si>
  <si>
    <t>213291002</t>
  </si>
  <si>
    <t>Revízia bleskozvodu a vypracovanie správy</t>
  </si>
  <si>
    <t>496422175</t>
  </si>
  <si>
    <t>D5</t>
  </si>
  <si>
    <t>460 01  Vytyčovanie trás</t>
  </si>
  <si>
    <t>460010024</t>
  </si>
  <si>
    <t>Vytýčenie trasy M21 kábel vedenia v zastavanom priestore</t>
  </si>
  <si>
    <t>km</t>
  </si>
  <si>
    <t>735289552</t>
  </si>
  <si>
    <t>D6</t>
  </si>
  <si>
    <t>460 03  Prípravné terénne práce</t>
  </si>
  <si>
    <t>460030081</t>
  </si>
  <si>
    <t>Rezanie drážky v asfalte, betóne</t>
  </si>
  <si>
    <t>1062982027</t>
  </si>
  <si>
    <t>D7</t>
  </si>
  <si>
    <t>460 20  Káblové ryhy</t>
  </si>
  <si>
    <t>460200263</t>
  </si>
  <si>
    <t>Káblové ryhy šírky 50, hĺbky 80 [cm], zemina tr.3</t>
  </si>
  <si>
    <t>-2099962423</t>
  </si>
  <si>
    <t>D8</t>
  </si>
  <si>
    <t>460 42  Káblové lôžko</t>
  </si>
  <si>
    <t>460420022</t>
  </si>
  <si>
    <t>P/Zriadenie káblového lôžka 65/10 cm, pieskom</t>
  </si>
  <si>
    <t>1962945347</t>
  </si>
  <si>
    <t>D9</t>
  </si>
  <si>
    <t>460 49  Krytie káblov, spojok, odbočníc</t>
  </si>
  <si>
    <t>460490012</t>
  </si>
  <si>
    <t>Zakrytie káblov výstražnou fóliou PVC šírky 33cm</t>
  </si>
  <si>
    <t>2004226858</t>
  </si>
  <si>
    <t>345658N003</t>
  </si>
  <si>
    <t>Výstražná polyetylénová fólia s potlačou blesku Anticor : 611, šírka 330mm, červená</t>
  </si>
  <si>
    <t>-1043728167</t>
  </si>
  <si>
    <t>460490012P</t>
  </si>
  <si>
    <t>Zakrytie káblov kábelovou doskou</t>
  </si>
  <si>
    <t>-1194726758</t>
  </si>
  <si>
    <t>345658P407</t>
  </si>
  <si>
    <t>Zákrytová kábelová doska HDPE : KAD300, s klipom pre spojenie, dĺžka 1m, hrúbka 2mm, červená</t>
  </si>
  <si>
    <t>938834850</t>
  </si>
  <si>
    <t>D10</t>
  </si>
  <si>
    <t>460 56  Zásyp rýh</t>
  </si>
  <si>
    <t>460560263</t>
  </si>
  <si>
    <t>Zásyp ryhy šírky 50, hĺbky 80 [cm], zemina tr.3</t>
  </si>
  <si>
    <t>1924882425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</si>
</sst>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5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4" fillId="0" borderId="0" applyNumberFormat="0" applyFill="0" applyBorder="0" applyAlignment="0" applyProtection="0"/>
  </cellStyleXfs>
  <cellXfs count="271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0" fillId="0" borderId="0" xfId="0" applyFont="1" applyAlignment="1" applyProtection="1">
      <alignment horizontal="left" vertical="center"/>
    </xf>
    <xf numFmtId="0" fontId="11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2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3" fillId="0" borderId="0" xfId="0" applyFont="1" applyAlignment="1" applyProtection="1">
      <alignment horizontal="left" vertical="center"/>
    </xf>
    <xf numFmtId="0" fontId="13" fillId="0" borderId="0" xfId="0" applyFont="1" applyAlignment="1" applyProtection="1">
      <alignment vertical="center"/>
    </xf>
    <xf numFmtId="0" fontId="13" fillId="0" borderId="3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0" fillId="2" borderId="0" xfId="0" applyFont="1" applyFill="1" applyAlignment="1" applyProtection="1">
      <alignment vertical="center"/>
    </xf>
    <xf numFmtId="0" fontId="4" fillId="2" borderId="6" xfId="0" applyFont="1" applyFill="1" applyBorder="1" applyAlignment="1" applyProtection="1">
      <alignment horizontal="left" vertical="center"/>
    </xf>
    <xf numFmtId="0" fontId="0" fillId="2" borderId="7" xfId="0" applyFont="1" applyFill="1" applyBorder="1" applyAlignment="1" applyProtection="1">
      <alignment vertical="center"/>
    </xf>
    <xf numFmtId="0" fontId="4" fillId="2" borderId="7" xfId="0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6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3" xfId="0" applyFont="1" applyBorder="1" applyAlignment="1">
      <alignment vertical="center"/>
    </xf>
    <xf numFmtId="0" fontId="12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0" fillId="3" borderId="7" xfId="0" applyFont="1" applyFill="1" applyBorder="1" applyAlignment="1" applyProtection="1">
      <alignment vertical="center"/>
    </xf>
    <xf numFmtId="0" fontId="19" fillId="3" borderId="0" xfId="0" applyFont="1" applyFill="1" applyAlignment="1" applyProtection="1">
      <alignment horizontal="center" vertical="center"/>
    </xf>
    <xf numFmtId="0" fontId="20" fillId="0" borderId="16" xfId="0" applyFont="1" applyBorder="1" applyAlignment="1" applyProtection="1">
      <alignment horizontal="center" vertical="center" wrapText="1"/>
    </xf>
    <xf numFmtId="0" fontId="20" fillId="0" borderId="17" xfId="0" applyFont="1" applyBorder="1" applyAlignment="1" applyProtection="1">
      <alignment horizontal="center" vertical="center" wrapText="1"/>
    </xf>
    <xf numFmtId="0" fontId="20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vertical="center"/>
    </xf>
    <xf numFmtId="4" fontId="21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7" fillId="0" borderId="14" xfId="0" applyNumberFormat="1" applyFont="1" applyBorder="1" applyAlignment="1" applyProtection="1">
      <alignment vertical="center"/>
    </xf>
    <xf numFmtId="4" fontId="17" fillId="0" borderId="0" xfId="0" applyNumberFormat="1" applyFont="1" applyBorder="1" applyAlignment="1" applyProtection="1">
      <alignment vertical="center"/>
    </xf>
    <xf numFmtId="166" fontId="17" fillId="0" borderId="0" xfId="0" applyNumberFormat="1" applyFont="1" applyBorder="1" applyAlignment="1" applyProtection="1">
      <alignment vertical="center"/>
    </xf>
    <xf numFmtId="4" fontId="17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5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vertical="center"/>
    </xf>
    <xf numFmtId="0" fontId="24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5" fillId="0" borderId="14" xfId="0" applyNumberFormat="1" applyFont="1" applyBorder="1" applyAlignment="1" applyProtection="1">
      <alignment vertical="center"/>
    </xf>
    <xf numFmtId="4" fontId="25" fillId="0" borderId="0" xfId="0" applyNumberFormat="1" applyFont="1" applyBorder="1" applyAlignment="1" applyProtection="1">
      <alignment vertical="center"/>
    </xf>
    <xf numFmtId="166" fontId="25" fillId="0" borderId="0" xfId="0" applyNumberFormat="1" applyFont="1" applyBorder="1" applyAlignment="1" applyProtection="1">
      <alignment vertical="center"/>
    </xf>
    <xf numFmtId="4" fontId="25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7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4" fontId="1" fillId="0" borderId="14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4" fontId="1" fillId="0" borderId="15" xfId="0" applyNumberFormat="1" applyFont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4" fontId="1" fillId="0" borderId="19" xfId="0" applyNumberFormat="1" applyFont="1" applyBorder="1" applyAlignment="1" applyProtection="1">
      <alignment vertical="center"/>
    </xf>
    <xf numFmtId="4" fontId="1" fillId="0" borderId="20" xfId="0" applyNumberFormat="1" applyFont="1" applyBorder="1" applyAlignment="1" applyProtection="1">
      <alignment vertical="center"/>
    </xf>
    <xf numFmtId="166" fontId="1" fillId="0" borderId="20" xfId="0" applyNumberFormat="1" applyFont="1" applyBorder="1" applyAlignment="1" applyProtection="1">
      <alignment vertical="center"/>
    </xf>
    <xf numFmtId="4" fontId="1" fillId="0" borderId="21" xfId="0" applyNumberFormat="1" applyFont="1" applyBorder="1" applyAlignment="1" applyProtection="1">
      <alignment vertical="center"/>
    </xf>
    <xf numFmtId="0" fontId="0" fillId="0" borderId="1" xfId="0" applyBorder="1"/>
    <xf numFmtId="0" fontId="0" fillId="0" borderId="2" xfId="0" applyBorder="1"/>
    <xf numFmtId="0" fontId="10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2" fillId="0" borderId="0" xfId="0" applyFont="1" applyAlignment="1">
      <alignment horizontal="left" vertical="center"/>
    </xf>
    <xf numFmtId="4" fontId="21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8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4" fontId="13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4" fontId="13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3" borderId="0" xfId="0" applyFont="1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right" vertical="center"/>
    </xf>
    <xf numFmtId="0" fontId="4" fillId="3" borderId="7" xfId="0" applyFont="1" applyFill="1" applyBorder="1" applyAlignment="1">
      <alignment horizontal="center"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19" fillId="3" borderId="0" xfId="0" applyFont="1" applyFill="1" applyAlignment="1" applyProtection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19" fillId="3" borderId="0" xfId="0" applyFont="1" applyFill="1" applyAlignment="1" applyProtection="1">
      <alignment horizontal="right" vertical="center"/>
    </xf>
    <xf numFmtId="0" fontId="29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19" fillId="3" borderId="16" xfId="0" applyFont="1" applyFill="1" applyBorder="1" applyAlignment="1" applyProtection="1">
      <alignment horizontal="center" vertical="center" wrapText="1"/>
    </xf>
    <xf numFmtId="0" fontId="19" fillId="3" borderId="17" xfId="0" applyFont="1" applyFill="1" applyBorder="1" applyAlignment="1" applyProtection="1">
      <alignment horizontal="center" vertical="center" wrapText="1"/>
    </xf>
    <xf numFmtId="0" fontId="19" fillId="3" borderId="18" xfId="0" applyFont="1" applyFill="1" applyBorder="1" applyAlignment="1" applyProtection="1">
      <alignment horizontal="center" vertical="center" wrapText="1"/>
    </xf>
    <xf numFmtId="0" fontId="19" fillId="3" borderId="0" xfId="0" applyFont="1" applyFill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1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0" fillId="0" borderId="12" xfId="0" applyNumberFormat="1" applyFont="1" applyBorder="1" applyAlignment="1" applyProtection="1"/>
    <xf numFmtId="166" fontId="30" fillId="0" borderId="13" xfId="0" applyNumberFormat="1" applyFont="1" applyBorder="1" applyAlignment="1" applyProtection="1"/>
    <xf numFmtId="4" fontId="31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19" fillId="0" borderId="22" xfId="0" applyFont="1" applyBorder="1" applyAlignment="1" applyProtection="1">
      <alignment horizontal="center" vertical="center"/>
    </xf>
    <xf numFmtId="49" fontId="19" fillId="0" borderId="22" xfId="0" applyNumberFormat="1" applyFont="1" applyBorder="1" applyAlignment="1" applyProtection="1">
      <alignment horizontal="left" vertical="center" wrapText="1"/>
    </xf>
    <xf numFmtId="0" fontId="19" fillId="0" borderId="22" xfId="0" applyFont="1" applyBorder="1" applyAlignment="1" applyProtection="1">
      <alignment horizontal="left" vertical="center" wrapText="1"/>
    </xf>
    <xf numFmtId="0" fontId="19" fillId="0" borderId="22" xfId="0" applyFont="1" applyBorder="1" applyAlignment="1" applyProtection="1">
      <alignment horizontal="center" vertical="center" wrapText="1"/>
    </xf>
    <xf numFmtId="167" fontId="19" fillId="0" borderId="22" xfId="0" applyNumberFormat="1" applyFont="1" applyBorder="1" applyAlignment="1" applyProtection="1">
      <alignment vertical="center"/>
    </xf>
    <xf numFmtId="4" fontId="19" fillId="0" borderId="22" xfId="0" applyNumberFormat="1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20" fillId="0" borderId="14" xfId="0" applyFont="1" applyBorder="1" applyAlignment="1" applyProtection="1">
      <alignment horizontal="left" vertical="center"/>
    </xf>
    <xf numFmtId="0" fontId="20" fillId="0" borderId="0" xfId="0" applyFont="1" applyBorder="1" applyAlignment="1" applyProtection="1">
      <alignment horizontal="center" vertical="center"/>
    </xf>
    <xf numFmtId="166" fontId="20" fillId="0" borderId="0" xfId="0" applyNumberFormat="1" applyFont="1" applyBorder="1" applyAlignment="1" applyProtection="1">
      <alignment vertical="center"/>
    </xf>
    <xf numFmtId="166" fontId="20" fillId="0" borderId="15" xfId="0" applyNumberFormat="1" applyFont="1" applyBorder="1" applyAlignment="1" applyProtection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20" fillId="0" borderId="19" xfId="0" applyFont="1" applyBorder="1" applyAlignment="1" applyProtection="1">
      <alignment horizontal="left" vertical="center"/>
    </xf>
    <xf numFmtId="0" fontId="20" fillId="0" borderId="20" xfId="0" applyFont="1" applyBorder="1" applyAlignment="1" applyProtection="1">
      <alignment horizontal="center" vertical="center"/>
    </xf>
    <xf numFmtId="166" fontId="20" fillId="0" borderId="20" xfId="0" applyNumberFormat="1" applyFont="1" applyBorder="1" applyAlignment="1" applyProtection="1">
      <alignment vertical="center"/>
    </xf>
    <xf numFmtId="166" fontId="20" fillId="0" borderId="21" xfId="0" applyNumberFormat="1" applyFont="1" applyBorder="1" applyAlignment="1" applyProtection="1">
      <alignment vertical="center"/>
    </xf>
    <xf numFmtId="0" fontId="32" fillId="0" borderId="22" xfId="0" applyFont="1" applyBorder="1" applyAlignment="1" applyProtection="1">
      <alignment horizontal="center" vertical="center"/>
    </xf>
    <xf numFmtId="49" fontId="32" fillId="0" borderId="22" xfId="0" applyNumberFormat="1" applyFont="1" applyBorder="1" applyAlignment="1" applyProtection="1">
      <alignment horizontal="left" vertical="center" wrapText="1"/>
    </xf>
    <xf numFmtId="0" fontId="32" fillId="0" borderId="22" xfId="0" applyFont="1" applyBorder="1" applyAlignment="1" applyProtection="1">
      <alignment horizontal="left" vertical="center" wrapText="1"/>
    </xf>
    <xf numFmtId="0" fontId="32" fillId="0" borderId="22" xfId="0" applyFont="1" applyBorder="1" applyAlignment="1" applyProtection="1">
      <alignment horizontal="center" vertical="center" wrapText="1"/>
    </xf>
    <xf numFmtId="167" fontId="32" fillId="0" borderId="22" xfId="0" applyNumberFormat="1" applyFont="1" applyBorder="1" applyAlignment="1" applyProtection="1">
      <alignment vertical="center"/>
    </xf>
    <xf numFmtId="4" fontId="32" fillId="0" borderId="22" xfId="0" applyNumberFormat="1" applyFont="1" applyBorder="1" applyAlignment="1" applyProtection="1">
      <alignment vertical="center"/>
    </xf>
    <xf numFmtId="0" fontId="33" fillId="0" borderId="22" xfId="0" applyFont="1" applyBorder="1" applyAlignment="1" applyProtection="1">
      <alignment vertical="center"/>
    </xf>
    <xf numFmtId="0" fontId="33" fillId="0" borderId="3" xfId="0" applyFont="1" applyBorder="1" applyAlignment="1">
      <alignment vertical="center"/>
    </xf>
    <xf numFmtId="0" fontId="32" fillId="0" borderId="14" xfId="0" applyFont="1" applyBorder="1" applyAlignment="1" applyProtection="1">
      <alignment horizontal="left" vertical="center"/>
    </xf>
    <xf numFmtId="0" fontId="32" fillId="0" borderId="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14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19" fillId="3" borderId="6" xfId="0" applyFont="1" applyFill="1" applyBorder="1" applyAlignment="1" applyProtection="1">
      <alignment horizontal="center" vertical="center"/>
    </xf>
    <xf numFmtId="0" fontId="19" fillId="3" borderId="7" xfId="0" applyFont="1" applyFill="1" applyBorder="1" applyAlignment="1" applyProtection="1">
      <alignment horizontal="left" vertical="center"/>
    </xf>
    <xf numFmtId="0" fontId="19" fillId="3" borderId="7" xfId="0" applyFont="1" applyFill="1" applyBorder="1" applyAlignment="1" applyProtection="1">
      <alignment horizontal="center" vertical="center"/>
    </xf>
    <xf numFmtId="0" fontId="19" fillId="3" borderId="8" xfId="0" applyFont="1" applyFill="1" applyBorder="1" applyAlignment="1" applyProtection="1">
      <alignment horizontal="left" vertical="center"/>
    </xf>
    <xf numFmtId="0" fontId="19" fillId="3" borderId="7" xfId="0" applyFont="1" applyFill="1" applyBorder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24" fillId="0" borderId="0" xfId="0" applyFont="1" applyAlignment="1" applyProtection="1">
      <alignment vertical="center"/>
    </xf>
    <xf numFmtId="0" fontId="23" fillId="0" borderId="0" xfId="0" applyFont="1" applyAlignment="1" applyProtection="1">
      <alignment horizontal="left" vertical="center" wrapText="1"/>
    </xf>
    <xf numFmtId="4" fontId="24" fillId="0" borderId="0" xfId="0" applyNumberFormat="1" applyFont="1" applyAlignment="1" applyProtection="1">
      <alignment horizontal="right" vertical="center"/>
    </xf>
    <xf numFmtId="0" fontId="27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vertical="center"/>
    </xf>
    <xf numFmtId="0" fontId="7" fillId="0" borderId="0" xfId="0" applyFont="1" applyAlignment="1" applyProtection="1">
      <alignment vertical="center"/>
    </xf>
    <xf numFmtId="4" fontId="21" fillId="0" borderId="0" xfId="0" applyNumberFormat="1" applyFont="1" applyAlignment="1" applyProtection="1">
      <alignment horizontal="right" vertical="center"/>
    </xf>
    <xf numFmtId="4" fontId="21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0" fontId="2" fillId="0" borderId="0" xfId="0" applyFont="1" applyAlignment="1" applyProtection="1">
      <alignment horizontal="left" vertical="center" wrapText="1"/>
    </xf>
    <xf numFmtId="4" fontId="12" fillId="0" borderId="5" xfId="0" applyNumberFormat="1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" fillId="0" borderId="0" xfId="0" applyFont="1" applyAlignment="1" applyProtection="1">
      <alignment horizontal="right" vertical="center"/>
    </xf>
    <xf numFmtId="4" fontId="14" fillId="0" borderId="0" xfId="0" applyNumberFormat="1" applyFont="1" applyAlignment="1" applyProtection="1">
      <alignment vertical="center"/>
    </xf>
    <xf numFmtId="0" fontId="13" fillId="0" borderId="0" xfId="0" applyFont="1" applyAlignment="1" applyProtection="1">
      <alignment vertical="center"/>
    </xf>
    <xf numFmtId="164" fontId="13" fillId="0" borderId="0" xfId="0" applyNumberFormat="1" applyFont="1" applyAlignment="1" applyProtection="1">
      <alignment horizontal="left" vertical="center"/>
    </xf>
    <xf numFmtId="4" fontId="15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4" fillId="2" borderId="7" xfId="0" applyNumberFormat="1" applyFont="1" applyFill="1" applyBorder="1" applyAlignment="1" applyProtection="1">
      <alignment vertical="center"/>
    </xf>
    <xf numFmtId="0" fontId="0" fillId="2" borderId="7" xfId="0" applyFont="1" applyFill="1" applyBorder="1" applyAlignment="1" applyProtection="1">
      <alignment vertical="center"/>
    </xf>
    <xf numFmtId="0" fontId="0" fillId="2" borderId="8" xfId="0" applyFont="1" applyFill="1" applyBorder="1" applyAlignment="1" applyProtection="1">
      <alignment vertical="center"/>
    </xf>
    <xf numFmtId="0" fontId="4" fillId="2" borderId="7" xfId="0" applyFont="1" applyFill="1" applyBorder="1" applyAlignment="1" applyProtection="1">
      <alignment horizontal="left" vertical="center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146050</xdr:colOff>
      <xdr:row>3</xdr:row>
      <xdr:rowOff>0</xdr:rowOff>
    </xdr:from>
    <xdr:to>
      <xdr:col>40</xdr:col>
      <xdr:colOff>366395</xdr:colOff>
      <xdr:row>6</xdr:row>
      <xdr:rowOff>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85090</xdr:colOff>
      <xdr:row>81</xdr:row>
      <xdr:rowOff>0</xdr:rowOff>
    </xdr:from>
    <xdr:to>
      <xdr:col>41</xdr:col>
      <xdr:colOff>177800</xdr:colOff>
      <xdr:row>85</xdr:row>
      <xdr:rowOff>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103505</xdr:colOff>
      <xdr:row>3</xdr:row>
      <xdr:rowOff>0</xdr:rowOff>
    </xdr:from>
    <xdr:to>
      <xdr:col>9</xdr:col>
      <xdr:colOff>1216660</xdr:colOff>
      <xdr:row>7</xdr:row>
      <xdr:rowOff>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9</xdr:col>
      <xdr:colOff>103505</xdr:colOff>
      <xdr:row>112</xdr:row>
      <xdr:rowOff>0</xdr:rowOff>
    </xdr:from>
    <xdr:to>
      <xdr:col>9</xdr:col>
      <xdr:colOff>1216660</xdr:colOff>
      <xdr:row>116</xdr:row>
      <xdr:rowOff>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103505</xdr:colOff>
      <xdr:row>3</xdr:row>
      <xdr:rowOff>0</xdr:rowOff>
    </xdr:from>
    <xdr:to>
      <xdr:col>9</xdr:col>
      <xdr:colOff>1216660</xdr:colOff>
      <xdr:row>7</xdr:row>
      <xdr:rowOff>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9</xdr:col>
      <xdr:colOff>103505</xdr:colOff>
      <xdr:row>116</xdr:row>
      <xdr:rowOff>0</xdr:rowOff>
    </xdr:from>
    <xdr:to>
      <xdr:col>9</xdr:col>
      <xdr:colOff>1216660</xdr:colOff>
      <xdr:row>120</xdr:row>
      <xdr:rowOff>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103505</xdr:colOff>
      <xdr:row>3</xdr:row>
      <xdr:rowOff>0</xdr:rowOff>
    </xdr:from>
    <xdr:to>
      <xdr:col>9</xdr:col>
      <xdr:colOff>1216660</xdr:colOff>
      <xdr:row>7</xdr:row>
      <xdr:rowOff>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9</xdr:col>
      <xdr:colOff>103505</xdr:colOff>
      <xdr:row>114</xdr:row>
      <xdr:rowOff>0</xdr:rowOff>
    </xdr:from>
    <xdr:to>
      <xdr:col>9</xdr:col>
      <xdr:colOff>1216660</xdr:colOff>
      <xdr:row>118</xdr:row>
      <xdr:rowOff>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100"/>
  <sheetViews>
    <sheetView showGridLines="0" tabSelected="1" topLeftCell="A15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3" t="s">
        <v>0</v>
      </c>
      <c r="AZ1" s="13" t="s">
        <v>1</v>
      </c>
      <c r="BA1" s="13" t="s">
        <v>2</v>
      </c>
      <c r="BB1" s="13" t="s">
        <v>3</v>
      </c>
      <c r="BT1" s="13" t="s">
        <v>4</v>
      </c>
      <c r="BU1" s="13" t="s">
        <v>4</v>
      </c>
      <c r="BV1" s="13" t="s">
        <v>5</v>
      </c>
    </row>
    <row r="2" spans="1:74" s="1" customFormat="1" ht="36.950000000000003" customHeight="1">
      <c r="AR2" s="262"/>
      <c r="AS2" s="262"/>
      <c r="AT2" s="262"/>
      <c r="AU2" s="262"/>
      <c r="AV2" s="262"/>
      <c r="AW2" s="262"/>
      <c r="AX2" s="262"/>
      <c r="AY2" s="262"/>
      <c r="AZ2" s="262"/>
      <c r="BA2" s="262"/>
      <c r="BB2" s="262"/>
      <c r="BC2" s="262"/>
      <c r="BD2" s="262"/>
      <c r="BE2" s="262"/>
      <c r="BS2" s="14" t="s">
        <v>6</v>
      </c>
      <c r="BT2" s="14" t="s">
        <v>7</v>
      </c>
    </row>
    <row r="3" spans="1:74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spans="1:74" s="1" customFormat="1" ht="24.95" customHeight="1">
      <c r="B4" s="18"/>
      <c r="C4" s="19"/>
      <c r="D4" s="20" t="s">
        <v>8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7"/>
      <c r="AS4" s="21" t="s">
        <v>9</v>
      </c>
      <c r="BS4" s="14" t="s">
        <v>10</v>
      </c>
    </row>
    <row r="5" spans="1:74" s="1" customFormat="1" ht="12" customHeight="1">
      <c r="B5" s="18"/>
      <c r="C5" s="19"/>
      <c r="D5" s="22" t="s">
        <v>11</v>
      </c>
      <c r="E5" s="19"/>
      <c r="F5" s="19"/>
      <c r="G5" s="19"/>
      <c r="H5" s="19"/>
      <c r="I5" s="19"/>
      <c r="J5" s="19"/>
      <c r="K5" s="245" t="s">
        <v>12</v>
      </c>
      <c r="L5" s="246"/>
      <c r="M5" s="246"/>
      <c r="N5" s="246"/>
      <c r="O5" s="246"/>
      <c r="P5" s="246"/>
      <c r="Q5" s="246"/>
      <c r="R5" s="246"/>
      <c r="S5" s="246"/>
      <c r="T5" s="246"/>
      <c r="U5" s="246"/>
      <c r="V5" s="246"/>
      <c r="W5" s="246"/>
      <c r="X5" s="246"/>
      <c r="Y5" s="246"/>
      <c r="Z5" s="246"/>
      <c r="AA5" s="246"/>
      <c r="AB5" s="246"/>
      <c r="AC5" s="246"/>
      <c r="AD5" s="246"/>
      <c r="AE5" s="246"/>
      <c r="AF5" s="246"/>
      <c r="AG5" s="246"/>
      <c r="AH5" s="246"/>
      <c r="AI5" s="246"/>
      <c r="AJ5" s="246"/>
      <c r="AK5" s="19"/>
      <c r="AL5" s="19"/>
      <c r="AM5" s="19"/>
      <c r="AN5" s="19"/>
      <c r="AO5" s="19"/>
      <c r="AP5" s="19"/>
      <c r="AQ5" s="19"/>
      <c r="AR5" s="17"/>
      <c r="BS5" s="14" t="s">
        <v>6</v>
      </c>
    </row>
    <row r="6" spans="1:74" s="1" customFormat="1" ht="36.950000000000003" customHeight="1">
      <c r="B6" s="18"/>
      <c r="C6" s="19"/>
      <c r="D6" s="24" t="s">
        <v>13</v>
      </c>
      <c r="E6" s="19"/>
      <c r="F6" s="19"/>
      <c r="G6" s="19"/>
      <c r="H6" s="19"/>
      <c r="I6" s="19"/>
      <c r="J6" s="19"/>
      <c r="K6" s="247" t="s">
        <v>14</v>
      </c>
      <c r="L6" s="246"/>
      <c r="M6" s="246"/>
      <c r="N6" s="246"/>
      <c r="O6" s="246"/>
      <c r="P6" s="246"/>
      <c r="Q6" s="246"/>
      <c r="R6" s="246"/>
      <c r="S6" s="246"/>
      <c r="T6" s="246"/>
      <c r="U6" s="246"/>
      <c r="V6" s="246"/>
      <c r="W6" s="246"/>
      <c r="X6" s="246"/>
      <c r="Y6" s="246"/>
      <c r="Z6" s="246"/>
      <c r="AA6" s="246"/>
      <c r="AB6" s="246"/>
      <c r="AC6" s="246"/>
      <c r="AD6" s="246"/>
      <c r="AE6" s="246"/>
      <c r="AF6" s="246"/>
      <c r="AG6" s="246"/>
      <c r="AH6" s="246"/>
      <c r="AI6" s="246"/>
      <c r="AJ6" s="246"/>
      <c r="AK6" s="19"/>
      <c r="AL6" s="19"/>
      <c r="AM6" s="19"/>
      <c r="AN6" s="19"/>
      <c r="AO6" s="19"/>
      <c r="AP6" s="19"/>
      <c r="AQ6" s="19"/>
      <c r="AR6" s="17"/>
      <c r="BS6" s="14" t="s">
        <v>6</v>
      </c>
    </row>
    <row r="7" spans="1:74" s="1" customFormat="1" ht="12" customHeight="1">
      <c r="B7" s="18"/>
      <c r="C7" s="19"/>
      <c r="D7" s="25" t="s">
        <v>15</v>
      </c>
      <c r="E7" s="19"/>
      <c r="F7" s="19"/>
      <c r="G7" s="19"/>
      <c r="H7" s="19"/>
      <c r="I7" s="19"/>
      <c r="J7" s="19"/>
      <c r="K7" s="23" t="s">
        <v>1</v>
      </c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25" t="s">
        <v>16</v>
      </c>
      <c r="AL7" s="19"/>
      <c r="AM7" s="19"/>
      <c r="AN7" s="23" t="s">
        <v>1</v>
      </c>
      <c r="AO7" s="19"/>
      <c r="AP7" s="19"/>
      <c r="AQ7" s="19"/>
      <c r="AR7" s="17"/>
      <c r="BS7" s="14" t="s">
        <v>6</v>
      </c>
    </row>
    <row r="8" spans="1:74" s="1" customFormat="1" ht="12" customHeight="1">
      <c r="B8" s="18"/>
      <c r="C8" s="19"/>
      <c r="D8" s="25" t="s">
        <v>17</v>
      </c>
      <c r="E8" s="19"/>
      <c r="F8" s="19"/>
      <c r="G8" s="19"/>
      <c r="H8" s="19"/>
      <c r="I8" s="19"/>
      <c r="J8" s="19"/>
      <c r="K8" s="23" t="s">
        <v>18</v>
      </c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25" t="s">
        <v>19</v>
      </c>
      <c r="AL8" s="19"/>
      <c r="AM8" s="19"/>
      <c r="AN8" s="23" t="s">
        <v>20</v>
      </c>
      <c r="AO8" s="19"/>
      <c r="AP8" s="19"/>
      <c r="AQ8" s="19"/>
      <c r="AR8" s="17"/>
      <c r="BS8" s="14" t="s">
        <v>6</v>
      </c>
    </row>
    <row r="9" spans="1:74" s="1" customFormat="1" ht="14.45" customHeight="1">
      <c r="B9" s="18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7"/>
      <c r="BS9" s="14" t="s">
        <v>6</v>
      </c>
    </row>
    <row r="10" spans="1:74" s="1" customFormat="1" ht="12" customHeight="1">
      <c r="B10" s="18"/>
      <c r="C10" s="19"/>
      <c r="D10" s="25" t="s">
        <v>21</v>
      </c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25" t="s">
        <v>22</v>
      </c>
      <c r="AL10" s="19"/>
      <c r="AM10" s="19"/>
      <c r="AN10" s="23" t="s">
        <v>1</v>
      </c>
      <c r="AO10" s="19"/>
      <c r="AP10" s="19"/>
      <c r="AQ10" s="19"/>
      <c r="AR10" s="17"/>
      <c r="BS10" s="14" t="s">
        <v>6</v>
      </c>
    </row>
    <row r="11" spans="1:74" s="1" customFormat="1" ht="18.399999999999999" customHeight="1">
      <c r="B11" s="18"/>
      <c r="C11" s="19"/>
      <c r="D11" s="19"/>
      <c r="E11" s="23" t="s">
        <v>18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25" t="s">
        <v>23</v>
      </c>
      <c r="AL11" s="19"/>
      <c r="AM11" s="19"/>
      <c r="AN11" s="23" t="s">
        <v>1</v>
      </c>
      <c r="AO11" s="19"/>
      <c r="AP11" s="19"/>
      <c r="AQ11" s="19"/>
      <c r="AR11" s="17"/>
      <c r="BS11" s="14" t="s">
        <v>6</v>
      </c>
    </row>
    <row r="12" spans="1:74" s="1" customFormat="1" ht="6.95" customHeight="1">
      <c r="B12" s="18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7"/>
      <c r="BS12" s="14" t="s">
        <v>6</v>
      </c>
    </row>
    <row r="13" spans="1:74" s="1" customFormat="1" ht="12" customHeight="1">
      <c r="B13" s="18"/>
      <c r="C13" s="19"/>
      <c r="D13" s="25" t="s">
        <v>24</v>
      </c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25" t="s">
        <v>22</v>
      </c>
      <c r="AL13" s="19"/>
      <c r="AM13" s="19"/>
      <c r="AN13" s="23" t="s">
        <v>25</v>
      </c>
      <c r="AO13" s="19"/>
      <c r="AP13" s="19"/>
      <c r="AQ13" s="19"/>
      <c r="AR13" s="17"/>
      <c r="BS13" s="14" t="s">
        <v>6</v>
      </c>
    </row>
    <row r="14" spans="1:74" ht="12.75">
      <c r="B14" s="18"/>
      <c r="C14" s="19"/>
      <c r="D14" s="19"/>
      <c r="E14" s="23" t="s">
        <v>26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25" t="s">
        <v>23</v>
      </c>
      <c r="AL14" s="19"/>
      <c r="AM14" s="19"/>
      <c r="AN14" s="23" t="s">
        <v>27</v>
      </c>
      <c r="AO14" s="19"/>
      <c r="AP14" s="19"/>
      <c r="AQ14" s="19"/>
      <c r="AR14" s="17"/>
      <c r="BS14" s="14" t="s">
        <v>6</v>
      </c>
    </row>
    <row r="15" spans="1:74" s="1" customFormat="1" ht="6.95" customHeight="1">
      <c r="B15" s="18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7"/>
      <c r="BS15" s="14" t="s">
        <v>4</v>
      </c>
    </row>
    <row r="16" spans="1:74" s="1" customFormat="1" ht="12" customHeight="1">
      <c r="B16" s="18"/>
      <c r="C16" s="19"/>
      <c r="D16" s="25" t="s">
        <v>28</v>
      </c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25" t="s">
        <v>22</v>
      </c>
      <c r="AL16" s="19"/>
      <c r="AM16" s="19"/>
      <c r="AN16" s="23" t="s">
        <v>1</v>
      </c>
      <c r="AO16" s="19"/>
      <c r="AP16" s="19"/>
      <c r="AQ16" s="19"/>
      <c r="AR16" s="17"/>
      <c r="BS16" s="14" t="s">
        <v>4</v>
      </c>
    </row>
    <row r="17" spans="1:71" s="1" customFormat="1" ht="18.399999999999999" customHeight="1">
      <c r="B17" s="18"/>
      <c r="C17" s="19"/>
      <c r="D17" s="19"/>
      <c r="E17" s="23" t="s">
        <v>18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25" t="s">
        <v>23</v>
      </c>
      <c r="AL17" s="19"/>
      <c r="AM17" s="19"/>
      <c r="AN17" s="23" t="s">
        <v>1</v>
      </c>
      <c r="AO17" s="19"/>
      <c r="AP17" s="19"/>
      <c r="AQ17" s="19"/>
      <c r="AR17" s="17"/>
      <c r="BS17" s="14" t="s">
        <v>29</v>
      </c>
    </row>
    <row r="18" spans="1:71" s="1" customFormat="1" ht="6.95" customHeight="1">
      <c r="B18" s="18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7"/>
      <c r="BS18" s="14" t="s">
        <v>6</v>
      </c>
    </row>
    <row r="19" spans="1:71" s="1" customFormat="1" ht="12" customHeight="1">
      <c r="B19" s="18"/>
      <c r="C19" s="19"/>
      <c r="D19" s="25" t="s">
        <v>30</v>
      </c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25" t="s">
        <v>22</v>
      </c>
      <c r="AL19" s="19"/>
      <c r="AM19" s="19"/>
      <c r="AN19" s="23" t="s">
        <v>1</v>
      </c>
      <c r="AO19" s="19"/>
      <c r="AP19" s="19"/>
      <c r="AQ19" s="19"/>
      <c r="AR19" s="17"/>
      <c r="BS19" s="14" t="s">
        <v>6</v>
      </c>
    </row>
    <row r="20" spans="1:71" s="1" customFormat="1" ht="18.399999999999999" customHeight="1">
      <c r="B20" s="18"/>
      <c r="C20" s="19"/>
      <c r="D20" s="19"/>
      <c r="E20" s="23" t="s">
        <v>18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25" t="s">
        <v>23</v>
      </c>
      <c r="AL20" s="19"/>
      <c r="AM20" s="19"/>
      <c r="AN20" s="23" t="s">
        <v>1</v>
      </c>
      <c r="AO20" s="19"/>
      <c r="AP20" s="19"/>
      <c r="AQ20" s="19"/>
      <c r="AR20" s="17"/>
      <c r="BS20" s="14" t="s">
        <v>29</v>
      </c>
    </row>
    <row r="21" spans="1:71" s="1" customFormat="1" ht="6.95" customHeight="1">
      <c r="B21" s="18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7"/>
    </row>
    <row r="22" spans="1:71" s="1" customFormat="1" ht="12" customHeight="1">
      <c r="B22" s="18"/>
      <c r="C22" s="19"/>
      <c r="D22" s="25" t="s">
        <v>31</v>
      </c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7"/>
    </row>
    <row r="23" spans="1:71" s="1" customFormat="1" ht="16.5" customHeight="1">
      <c r="B23" s="18"/>
      <c r="C23" s="19"/>
      <c r="D23" s="19"/>
      <c r="E23" s="248" t="s">
        <v>1</v>
      </c>
      <c r="F23" s="248"/>
      <c r="G23" s="248"/>
      <c r="H23" s="248"/>
      <c r="I23" s="248"/>
      <c r="J23" s="248"/>
      <c r="K23" s="248"/>
      <c r="L23" s="248"/>
      <c r="M23" s="248"/>
      <c r="N23" s="248"/>
      <c r="O23" s="248"/>
      <c r="P23" s="248"/>
      <c r="Q23" s="248"/>
      <c r="R23" s="248"/>
      <c r="S23" s="248"/>
      <c r="T23" s="248"/>
      <c r="U23" s="248"/>
      <c r="V23" s="248"/>
      <c r="W23" s="248"/>
      <c r="X23" s="248"/>
      <c r="Y23" s="248"/>
      <c r="Z23" s="248"/>
      <c r="AA23" s="248"/>
      <c r="AB23" s="248"/>
      <c r="AC23" s="248"/>
      <c r="AD23" s="248"/>
      <c r="AE23" s="248"/>
      <c r="AF23" s="248"/>
      <c r="AG23" s="248"/>
      <c r="AH23" s="248"/>
      <c r="AI23" s="248"/>
      <c r="AJ23" s="248"/>
      <c r="AK23" s="248"/>
      <c r="AL23" s="248"/>
      <c r="AM23" s="248"/>
      <c r="AN23" s="248"/>
      <c r="AO23" s="19"/>
      <c r="AP23" s="19"/>
      <c r="AQ23" s="19"/>
      <c r="AR23" s="17"/>
    </row>
    <row r="24" spans="1:71" s="1" customFormat="1" ht="6.95" customHeight="1">
      <c r="B24" s="1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7"/>
    </row>
    <row r="25" spans="1:71" s="1" customFormat="1" ht="6.95" customHeight="1">
      <c r="B25" s="18"/>
      <c r="C25" s="19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19"/>
      <c r="AQ25" s="19"/>
      <c r="AR25" s="17"/>
    </row>
    <row r="26" spans="1:71" s="2" customFormat="1" ht="25.9" customHeight="1">
      <c r="A26" s="28"/>
      <c r="B26" s="29"/>
      <c r="C26" s="30"/>
      <c r="D26" s="31" t="s">
        <v>32</v>
      </c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249">
        <f>ROUND(AG94,2)</f>
        <v>234121.21</v>
      </c>
      <c r="AL26" s="250"/>
      <c r="AM26" s="250"/>
      <c r="AN26" s="250"/>
      <c r="AO26" s="250"/>
      <c r="AP26" s="30"/>
      <c r="AQ26" s="30"/>
      <c r="AR26" s="33"/>
      <c r="BE26" s="28"/>
    </row>
    <row r="27" spans="1:71" s="2" customFormat="1" ht="6.95" customHeight="1">
      <c r="A27" s="28"/>
      <c r="B27" s="29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3"/>
      <c r="BE27" s="28"/>
    </row>
    <row r="28" spans="1:71" s="2" customFormat="1" ht="12.75">
      <c r="A28" s="28"/>
      <c r="B28" s="29"/>
      <c r="C28" s="30"/>
      <c r="D28" s="30"/>
      <c r="E28" s="30"/>
      <c r="F28" s="30"/>
      <c r="G28" s="30"/>
      <c r="H28" s="30"/>
      <c r="I28" s="30"/>
      <c r="J28" s="30"/>
      <c r="K28" s="30"/>
      <c r="L28" s="251" t="s">
        <v>33</v>
      </c>
      <c r="M28" s="251"/>
      <c r="N28" s="251"/>
      <c r="O28" s="251"/>
      <c r="P28" s="251"/>
      <c r="Q28" s="30"/>
      <c r="R28" s="30"/>
      <c r="S28" s="30"/>
      <c r="T28" s="30"/>
      <c r="U28" s="30"/>
      <c r="V28" s="30"/>
      <c r="W28" s="251" t="s">
        <v>34</v>
      </c>
      <c r="X28" s="251"/>
      <c r="Y28" s="251"/>
      <c r="Z28" s="251"/>
      <c r="AA28" s="251"/>
      <c r="AB28" s="251"/>
      <c r="AC28" s="251"/>
      <c r="AD28" s="251"/>
      <c r="AE28" s="251"/>
      <c r="AF28" s="30"/>
      <c r="AG28" s="30"/>
      <c r="AH28" s="30"/>
      <c r="AI28" s="30"/>
      <c r="AJ28" s="30"/>
      <c r="AK28" s="251" t="s">
        <v>35</v>
      </c>
      <c r="AL28" s="251"/>
      <c r="AM28" s="251"/>
      <c r="AN28" s="251"/>
      <c r="AO28" s="251"/>
      <c r="AP28" s="30"/>
      <c r="AQ28" s="30"/>
      <c r="AR28" s="33"/>
      <c r="BE28" s="28"/>
    </row>
    <row r="29" spans="1:71" s="3" customFormat="1" ht="14.45" customHeight="1">
      <c r="B29" s="34"/>
      <c r="C29" s="35"/>
      <c r="D29" s="25" t="s">
        <v>36</v>
      </c>
      <c r="E29" s="35"/>
      <c r="F29" s="36" t="s">
        <v>37</v>
      </c>
      <c r="G29" s="35"/>
      <c r="H29" s="35"/>
      <c r="I29" s="35"/>
      <c r="J29" s="35"/>
      <c r="K29" s="35"/>
      <c r="L29" s="254">
        <v>0.23</v>
      </c>
      <c r="M29" s="253"/>
      <c r="N29" s="253"/>
      <c r="O29" s="253"/>
      <c r="P29" s="253"/>
      <c r="Q29" s="37"/>
      <c r="R29" s="37"/>
      <c r="S29" s="37"/>
      <c r="T29" s="37"/>
      <c r="U29" s="37"/>
      <c r="V29" s="37"/>
      <c r="W29" s="252">
        <f>ROUND(AZ94, 2)</f>
        <v>0</v>
      </c>
      <c r="X29" s="253"/>
      <c r="Y29" s="253"/>
      <c r="Z29" s="253"/>
      <c r="AA29" s="253"/>
      <c r="AB29" s="253"/>
      <c r="AC29" s="253"/>
      <c r="AD29" s="253"/>
      <c r="AE29" s="253"/>
      <c r="AF29" s="37"/>
      <c r="AG29" s="37"/>
      <c r="AH29" s="37"/>
      <c r="AI29" s="37"/>
      <c r="AJ29" s="37"/>
      <c r="AK29" s="252">
        <f>ROUND(AV94, 2)</f>
        <v>0</v>
      </c>
      <c r="AL29" s="253"/>
      <c r="AM29" s="253"/>
      <c r="AN29" s="253"/>
      <c r="AO29" s="253"/>
      <c r="AP29" s="37"/>
      <c r="AQ29" s="37"/>
      <c r="AR29" s="38"/>
      <c r="AS29" s="39"/>
      <c r="AT29" s="39"/>
      <c r="AU29" s="39"/>
      <c r="AV29" s="39"/>
      <c r="AW29" s="39"/>
      <c r="AX29" s="39"/>
      <c r="AY29" s="39"/>
      <c r="AZ29" s="39"/>
    </row>
    <row r="30" spans="1:71" s="3" customFormat="1" ht="14.45" customHeight="1">
      <c r="B30" s="34"/>
      <c r="C30" s="35"/>
      <c r="D30" s="35"/>
      <c r="E30" s="35"/>
      <c r="F30" s="36" t="s">
        <v>38</v>
      </c>
      <c r="G30" s="35"/>
      <c r="H30" s="35"/>
      <c r="I30" s="35"/>
      <c r="J30" s="35"/>
      <c r="K30" s="35"/>
      <c r="L30" s="257">
        <v>0.23</v>
      </c>
      <c r="M30" s="256"/>
      <c r="N30" s="256"/>
      <c r="O30" s="256"/>
      <c r="P30" s="256"/>
      <c r="Q30" s="35"/>
      <c r="R30" s="35"/>
      <c r="S30" s="35"/>
      <c r="T30" s="35"/>
      <c r="U30" s="35"/>
      <c r="V30" s="35"/>
      <c r="W30" s="255">
        <f>ROUND(BA94, 2)</f>
        <v>234121.21</v>
      </c>
      <c r="X30" s="256"/>
      <c r="Y30" s="256"/>
      <c r="Z30" s="256"/>
      <c r="AA30" s="256"/>
      <c r="AB30" s="256"/>
      <c r="AC30" s="256"/>
      <c r="AD30" s="256"/>
      <c r="AE30" s="256"/>
      <c r="AF30" s="35"/>
      <c r="AG30" s="35"/>
      <c r="AH30" s="35"/>
      <c r="AI30" s="35"/>
      <c r="AJ30" s="35"/>
      <c r="AK30" s="255">
        <f>ROUND(AW94, 2)</f>
        <v>53847.88</v>
      </c>
      <c r="AL30" s="256"/>
      <c r="AM30" s="256"/>
      <c r="AN30" s="256"/>
      <c r="AO30" s="256"/>
      <c r="AP30" s="35"/>
      <c r="AQ30" s="35"/>
      <c r="AR30" s="40"/>
    </row>
    <row r="31" spans="1:71" s="3" customFormat="1" ht="14.45" hidden="1" customHeight="1">
      <c r="B31" s="34"/>
      <c r="C31" s="35"/>
      <c r="D31" s="35"/>
      <c r="E31" s="35"/>
      <c r="F31" s="25" t="s">
        <v>39</v>
      </c>
      <c r="G31" s="35"/>
      <c r="H31" s="35"/>
      <c r="I31" s="35"/>
      <c r="J31" s="35"/>
      <c r="K31" s="35"/>
      <c r="L31" s="257">
        <v>0.23</v>
      </c>
      <c r="M31" s="256"/>
      <c r="N31" s="256"/>
      <c r="O31" s="256"/>
      <c r="P31" s="256"/>
      <c r="Q31" s="35"/>
      <c r="R31" s="35"/>
      <c r="S31" s="35"/>
      <c r="T31" s="35"/>
      <c r="U31" s="35"/>
      <c r="V31" s="35"/>
      <c r="W31" s="255">
        <f>ROUND(BB94, 2)</f>
        <v>0</v>
      </c>
      <c r="X31" s="256"/>
      <c r="Y31" s="256"/>
      <c r="Z31" s="256"/>
      <c r="AA31" s="256"/>
      <c r="AB31" s="256"/>
      <c r="AC31" s="256"/>
      <c r="AD31" s="256"/>
      <c r="AE31" s="256"/>
      <c r="AF31" s="35"/>
      <c r="AG31" s="35"/>
      <c r="AH31" s="35"/>
      <c r="AI31" s="35"/>
      <c r="AJ31" s="35"/>
      <c r="AK31" s="255">
        <v>0</v>
      </c>
      <c r="AL31" s="256"/>
      <c r="AM31" s="256"/>
      <c r="AN31" s="256"/>
      <c r="AO31" s="256"/>
      <c r="AP31" s="35"/>
      <c r="AQ31" s="35"/>
      <c r="AR31" s="40"/>
    </row>
    <row r="32" spans="1:71" s="3" customFormat="1" ht="14.45" hidden="1" customHeight="1">
      <c r="B32" s="34"/>
      <c r="C32" s="35"/>
      <c r="D32" s="35"/>
      <c r="E32" s="35"/>
      <c r="F32" s="25" t="s">
        <v>40</v>
      </c>
      <c r="G32" s="35"/>
      <c r="H32" s="35"/>
      <c r="I32" s="35"/>
      <c r="J32" s="35"/>
      <c r="K32" s="35"/>
      <c r="L32" s="257">
        <v>0.23</v>
      </c>
      <c r="M32" s="256"/>
      <c r="N32" s="256"/>
      <c r="O32" s="256"/>
      <c r="P32" s="256"/>
      <c r="Q32" s="35"/>
      <c r="R32" s="35"/>
      <c r="S32" s="35"/>
      <c r="T32" s="35"/>
      <c r="U32" s="35"/>
      <c r="V32" s="35"/>
      <c r="W32" s="255">
        <f>ROUND(BC94, 2)</f>
        <v>0</v>
      </c>
      <c r="X32" s="256"/>
      <c r="Y32" s="256"/>
      <c r="Z32" s="256"/>
      <c r="AA32" s="256"/>
      <c r="AB32" s="256"/>
      <c r="AC32" s="256"/>
      <c r="AD32" s="256"/>
      <c r="AE32" s="256"/>
      <c r="AF32" s="35"/>
      <c r="AG32" s="35"/>
      <c r="AH32" s="35"/>
      <c r="AI32" s="35"/>
      <c r="AJ32" s="35"/>
      <c r="AK32" s="255">
        <v>0</v>
      </c>
      <c r="AL32" s="256"/>
      <c r="AM32" s="256"/>
      <c r="AN32" s="256"/>
      <c r="AO32" s="256"/>
      <c r="AP32" s="35"/>
      <c r="AQ32" s="35"/>
      <c r="AR32" s="40"/>
    </row>
    <row r="33" spans="1:57" s="3" customFormat="1" ht="14.45" hidden="1" customHeight="1">
      <c r="B33" s="34"/>
      <c r="C33" s="35"/>
      <c r="D33" s="35"/>
      <c r="E33" s="35"/>
      <c r="F33" s="36" t="s">
        <v>41</v>
      </c>
      <c r="G33" s="35"/>
      <c r="H33" s="35"/>
      <c r="I33" s="35"/>
      <c r="J33" s="35"/>
      <c r="K33" s="35"/>
      <c r="L33" s="254">
        <v>0</v>
      </c>
      <c r="M33" s="253"/>
      <c r="N33" s="253"/>
      <c r="O33" s="253"/>
      <c r="P33" s="253"/>
      <c r="Q33" s="37"/>
      <c r="R33" s="37"/>
      <c r="S33" s="37"/>
      <c r="T33" s="37"/>
      <c r="U33" s="37"/>
      <c r="V33" s="37"/>
      <c r="W33" s="252">
        <f>ROUND(BD94, 2)</f>
        <v>0</v>
      </c>
      <c r="X33" s="253"/>
      <c r="Y33" s="253"/>
      <c r="Z33" s="253"/>
      <c r="AA33" s="253"/>
      <c r="AB33" s="253"/>
      <c r="AC33" s="253"/>
      <c r="AD33" s="253"/>
      <c r="AE33" s="253"/>
      <c r="AF33" s="37"/>
      <c r="AG33" s="37"/>
      <c r="AH33" s="37"/>
      <c r="AI33" s="37"/>
      <c r="AJ33" s="37"/>
      <c r="AK33" s="252">
        <v>0</v>
      </c>
      <c r="AL33" s="253"/>
      <c r="AM33" s="253"/>
      <c r="AN33" s="253"/>
      <c r="AO33" s="253"/>
      <c r="AP33" s="37"/>
      <c r="AQ33" s="37"/>
      <c r="AR33" s="38"/>
      <c r="AS33" s="39"/>
      <c r="AT33" s="39"/>
      <c r="AU33" s="39"/>
      <c r="AV33" s="39"/>
      <c r="AW33" s="39"/>
      <c r="AX33" s="39"/>
      <c r="AY33" s="39"/>
      <c r="AZ33" s="39"/>
    </row>
    <row r="34" spans="1:57" s="2" customFormat="1" ht="6.95" customHeight="1">
      <c r="A34" s="28"/>
      <c r="B34" s="29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3"/>
      <c r="BE34" s="28"/>
    </row>
    <row r="35" spans="1:57" s="2" customFormat="1" ht="25.9" customHeight="1">
      <c r="A35" s="28"/>
      <c r="B35" s="29"/>
      <c r="C35" s="41"/>
      <c r="D35" s="42" t="s">
        <v>42</v>
      </c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4" t="s">
        <v>43</v>
      </c>
      <c r="U35" s="43"/>
      <c r="V35" s="43"/>
      <c r="W35" s="43"/>
      <c r="X35" s="261" t="s">
        <v>44</v>
      </c>
      <c r="Y35" s="259"/>
      <c r="Z35" s="259"/>
      <c r="AA35" s="259"/>
      <c r="AB35" s="259"/>
      <c r="AC35" s="43"/>
      <c r="AD35" s="43"/>
      <c r="AE35" s="43"/>
      <c r="AF35" s="43"/>
      <c r="AG35" s="43"/>
      <c r="AH35" s="43"/>
      <c r="AI35" s="43"/>
      <c r="AJ35" s="43"/>
      <c r="AK35" s="258">
        <f>SUM(AK26:AK33)</f>
        <v>287969.08999999997</v>
      </c>
      <c r="AL35" s="259"/>
      <c r="AM35" s="259"/>
      <c r="AN35" s="259"/>
      <c r="AO35" s="260"/>
      <c r="AP35" s="41"/>
      <c r="AQ35" s="41"/>
      <c r="AR35" s="33"/>
      <c r="BE35" s="28"/>
    </row>
    <row r="36" spans="1:57" s="2" customFormat="1" ht="6.95" customHeight="1">
      <c r="A36" s="28"/>
      <c r="B36" s="29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3"/>
      <c r="BE36" s="28"/>
    </row>
    <row r="37" spans="1:57" s="2" customFormat="1" ht="14.45" customHeight="1">
      <c r="A37" s="28"/>
      <c r="B37" s="29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3"/>
      <c r="BE37" s="28"/>
    </row>
    <row r="38" spans="1:57" s="1" customFormat="1" ht="14.45" customHeight="1">
      <c r="B38" s="18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7"/>
    </row>
    <row r="39" spans="1:57" s="1" customFormat="1" ht="14.45" customHeight="1">
      <c r="B39" s="18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7"/>
    </row>
    <row r="40" spans="1:57" s="1" customFormat="1" ht="14.45" customHeight="1">
      <c r="B40" s="18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7"/>
    </row>
    <row r="41" spans="1:57" s="1" customFormat="1" ht="14.45" customHeight="1">
      <c r="B41" s="18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7"/>
    </row>
    <row r="42" spans="1:57" s="1" customFormat="1" ht="14.45" customHeight="1">
      <c r="B42" s="18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7"/>
    </row>
    <row r="43" spans="1:57" s="1" customFormat="1" ht="14.45" customHeight="1">
      <c r="B43" s="18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7"/>
    </row>
    <row r="44" spans="1:57" s="1" customFormat="1" ht="14.45" customHeight="1">
      <c r="B44" s="18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7"/>
    </row>
    <row r="45" spans="1:57" s="1" customFormat="1" ht="14.45" customHeight="1">
      <c r="B45" s="18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7"/>
    </row>
    <row r="46" spans="1:57" s="1" customFormat="1" ht="14.45" customHeight="1">
      <c r="B46" s="18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7"/>
    </row>
    <row r="47" spans="1:57" s="1" customFormat="1" ht="14.45" customHeight="1">
      <c r="B47" s="18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7"/>
    </row>
    <row r="48" spans="1:57" s="1" customFormat="1" ht="14.45" customHeight="1">
      <c r="B48" s="18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7"/>
    </row>
    <row r="49" spans="1:57" s="2" customFormat="1" ht="14.45" customHeight="1">
      <c r="B49" s="45"/>
      <c r="C49" s="46"/>
      <c r="D49" s="47" t="s">
        <v>45</v>
      </c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7" t="s">
        <v>46</v>
      </c>
      <c r="AI49" s="48"/>
      <c r="AJ49" s="48"/>
      <c r="AK49" s="48"/>
      <c r="AL49" s="48"/>
      <c r="AM49" s="48"/>
      <c r="AN49" s="48"/>
      <c r="AO49" s="48"/>
      <c r="AP49" s="46"/>
      <c r="AQ49" s="46"/>
      <c r="AR49" s="49"/>
    </row>
    <row r="50" spans="1:57" ht="11.25">
      <c r="B50" s="18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7"/>
    </row>
    <row r="51" spans="1:57" ht="11.25">
      <c r="B51" s="18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7"/>
    </row>
    <row r="52" spans="1:57" ht="11.25">
      <c r="B52" s="18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7"/>
    </row>
    <row r="53" spans="1:57" ht="11.25">
      <c r="B53" s="18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7"/>
    </row>
    <row r="54" spans="1:57" ht="11.25">
      <c r="B54" s="18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7"/>
    </row>
    <row r="55" spans="1:57" ht="11.25">
      <c r="B55" s="18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7"/>
    </row>
    <row r="56" spans="1:57" ht="11.25">
      <c r="B56" s="18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7"/>
    </row>
    <row r="57" spans="1:57" ht="11.25">
      <c r="B57" s="18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7"/>
    </row>
    <row r="58" spans="1:57" ht="11.25">
      <c r="B58" s="18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7"/>
    </row>
    <row r="59" spans="1:57" ht="11.25">
      <c r="B59" s="18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7"/>
    </row>
    <row r="60" spans="1:57" s="2" customFormat="1" ht="12.75">
      <c r="A60" s="28"/>
      <c r="B60" s="29"/>
      <c r="C60" s="30"/>
      <c r="D60" s="50" t="s">
        <v>47</v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50" t="s">
        <v>48</v>
      </c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50" t="s">
        <v>47</v>
      </c>
      <c r="AI60" s="32"/>
      <c r="AJ60" s="32"/>
      <c r="AK60" s="32"/>
      <c r="AL60" s="32"/>
      <c r="AM60" s="50" t="s">
        <v>48</v>
      </c>
      <c r="AN60" s="32"/>
      <c r="AO60" s="32"/>
      <c r="AP60" s="30"/>
      <c r="AQ60" s="30"/>
      <c r="AR60" s="33"/>
      <c r="BE60" s="28"/>
    </row>
    <row r="61" spans="1:57" ht="11.25">
      <c r="B61" s="18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7"/>
    </row>
    <row r="62" spans="1:57" ht="11.25">
      <c r="B62" s="1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7"/>
    </row>
    <row r="63" spans="1:57" ht="11.25">
      <c r="B63" s="18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7"/>
    </row>
    <row r="64" spans="1:57" s="2" customFormat="1" ht="12.75">
      <c r="A64" s="28"/>
      <c r="B64" s="29"/>
      <c r="C64" s="30"/>
      <c r="D64" s="47" t="s">
        <v>49</v>
      </c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47" t="s">
        <v>50</v>
      </c>
      <c r="AI64" s="51"/>
      <c r="AJ64" s="51"/>
      <c r="AK64" s="51"/>
      <c r="AL64" s="51"/>
      <c r="AM64" s="51"/>
      <c r="AN64" s="51"/>
      <c r="AO64" s="51"/>
      <c r="AP64" s="30"/>
      <c r="AQ64" s="30"/>
      <c r="AR64" s="33"/>
      <c r="BE64" s="28"/>
    </row>
    <row r="65" spans="1:57" ht="11.25">
      <c r="B65" s="18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7"/>
    </row>
    <row r="66" spans="1:57" ht="11.25">
      <c r="B66" s="18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7"/>
    </row>
    <row r="67" spans="1:57" ht="11.25">
      <c r="B67" s="18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7"/>
    </row>
    <row r="68" spans="1:57" ht="11.25">
      <c r="B68" s="18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7"/>
    </row>
    <row r="69" spans="1:57" ht="11.25">
      <c r="B69" s="18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7"/>
    </row>
    <row r="70" spans="1:57" ht="11.25">
      <c r="B70" s="18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7"/>
    </row>
    <row r="71" spans="1:57" ht="11.25">
      <c r="B71" s="18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7"/>
    </row>
    <row r="72" spans="1:57" ht="11.25">
      <c r="B72" s="18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7"/>
    </row>
    <row r="73" spans="1:57" ht="11.25">
      <c r="B73" s="18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7"/>
    </row>
    <row r="74" spans="1:57" ht="11.25">
      <c r="B74" s="18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7"/>
    </row>
    <row r="75" spans="1:57" s="2" customFormat="1" ht="12.75">
      <c r="A75" s="28"/>
      <c r="B75" s="29"/>
      <c r="C75" s="30"/>
      <c r="D75" s="50" t="s">
        <v>47</v>
      </c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50" t="s">
        <v>48</v>
      </c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50" t="s">
        <v>47</v>
      </c>
      <c r="AI75" s="32"/>
      <c r="AJ75" s="32"/>
      <c r="AK75" s="32"/>
      <c r="AL75" s="32"/>
      <c r="AM75" s="50" t="s">
        <v>48</v>
      </c>
      <c r="AN75" s="32"/>
      <c r="AO75" s="32"/>
      <c r="AP75" s="30"/>
      <c r="AQ75" s="30"/>
      <c r="AR75" s="33"/>
      <c r="BE75" s="28"/>
    </row>
    <row r="76" spans="1:57" s="2" customFormat="1" ht="11.25">
      <c r="A76" s="28"/>
      <c r="B76" s="29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3"/>
      <c r="BE76" s="28"/>
    </row>
    <row r="77" spans="1:57" s="2" customFormat="1" ht="6.95" customHeight="1">
      <c r="A77" s="28"/>
      <c r="B77" s="52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33"/>
      <c r="BE77" s="28"/>
    </row>
    <row r="81" spans="1:91" s="2" customFormat="1" ht="6.95" customHeight="1">
      <c r="A81" s="28"/>
      <c r="B81" s="54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33"/>
      <c r="BE81" s="28"/>
    </row>
    <row r="82" spans="1:91" s="2" customFormat="1" ht="24.95" customHeight="1">
      <c r="A82" s="28"/>
      <c r="B82" s="29"/>
      <c r="C82" s="20" t="s">
        <v>51</v>
      </c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3"/>
      <c r="BE82" s="28"/>
    </row>
    <row r="83" spans="1:91" s="2" customFormat="1" ht="6.95" customHeight="1">
      <c r="A83" s="28"/>
      <c r="B83" s="29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3"/>
      <c r="BE83" s="28"/>
    </row>
    <row r="84" spans="1:91" s="4" customFormat="1" ht="12" customHeight="1">
      <c r="B84" s="56"/>
      <c r="C84" s="25" t="s">
        <v>11</v>
      </c>
      <c r="D84" s="57"/>
      <c r="E84" s="57"/>
      <c r="F84" s="57"/>
      <c r="G84" s="57"/>
      <c r="H84" s="57"/>
      <c r="I84" s="57"/>
      <c r="J84" s="57"/>
      <c r="K84" s="57"/>
      <c r="L84" s="57" t="str">
        <f>K5</f>
        <v>3214</v>
      </c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/>
      <c r="AI84" s="57"/>
      <c r="AJ84" s="57"/>
      <c r="AK84" s="57"/>
      <c r="AL84" s="57"/>
      <c r="AM84" s="57"/>
      <c r="AN84" s="57"/>
      <c r="AO84" s="57"/>
      <c r="AP84" s="57"/>
      <c r="AQ84" s="57"/>
      <c r="AR84" s="58"/>
    </row>
    <row r="85" spans="1:91" s="5" customFormat="1" ht="36.950000000000003" customHeight="1">
      <c r="B85" s="59"/>
      <c r="C85" s="60" t="s">
        <v>13</v>
      </c>
      <c r="D85" s="61"/>
      <c r="E85" s="61"/>
      <c r="F85" s="61"/>
      <c r="G85" s="61"/>
      <c r="H85" s="61"/>
      <c r="I85" s="61"/>
      <c r="J85" s="61"/>
      <c r="K85" s="61"/>
      <c r="L85" s="220" t="str">
        <f>K6</f>
        <v>Rekonštrukcia striech na objekte Domova mládeže a jedálne budovy školy - PD</v>
      </c>
      <c r="M85" s="221"/>
      <c r="N85" s="221"/>
      <c r="O85" s="221"/>
      <c r="P85" s="221"/>
      <c r="Q85" s="221"/>
      <c r="R85" s="221"/>
      <c r="S85" s="221"/>
      <c r="T85" s="221"/>
      <c r="U85" s="221"/>
      <c r="V85" s="221"/>
      <c r="W85" s="221"/>
      <c r="X85" s="221"/>
      <c r="Y85" s="221"/>
      <c r="Z85" s="221"/>
      <c r="AA85" s="221"/>
      <c r="AB85" s="221"/>
      <c r="AC85" s="221"/>
      <c r="AD85" s="221"/>
      <c r="AE85" s="221"/>
      <c r="AF85" s="221"/>
      <c r="AG85" s="221"/>
      <c r="AH85" s="221"/>
      <c r="AI85" s="221"/>
      <c r="AJ85" s="221"/>
      <c r="AK85" s="61"/>
      <c r="AL85" s="61"/>
      <c r="AM85" s="61"/>
      <c r="AN85" s="61"/>
      <c r="AO85" s="61"/>
      <c r="AP85" s="61"/>
      <c r="AQ85" s="61"/>
      <c r="AR85" s="62"/>
    </row>
    <row r="86" spans="1:91" s="2" customFormat="1" ht="6.95" customHeight="1">
      <c r="A86" s="28"/>
      <c r="B86" s="29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3"/>
      <c r="BE86" s="28"/>
    </row>
    <row r="87" spans="1:91" s="2" customFormat="1" ht="12" customHeight="1">
      <c r="A87" s="28"/>
      <c r="B87" s="29"/>
      <c r="C87" s="25" t="s">
        <v>17</v>
      </c>
      <c r="D87" s="30"/>
      <c r="E87" s="30"/>
      <c r="F87" s="30"/>
      <c r="G87" s="30"/>
      <c r="H87" s="30"/>
      <c r="I87" s="30"/>
      <c r="J87" s="30"/>
      <c r="K87" s="30"/>
      <c r="L87" s="63" t="str">
        <f>IF(K8="","",K8)</f>
        <v xml:space="preserve"> </v>
      </c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25" t="s">
        <v>19</v>
      </c>
      <c r="AJ87" s="30"/>
      <c r="AK87" s="30"/>
      <c r="AL87" s="30"/>
      <c r="AM87" s="222" t="str">
        <f>IF(AN8= "","",AN8)</f>
        <v>11. 3. 2026</v>
      </c>
      <c r="AN87" s="222"/>
      <c r="AO87" s="30"/>
      <c r="AP87" s="30"/>
      <c r="AQ87" s="30"/>
      <c r="AR87" s="33"/>
      <c r="BE87" s="28"/>
    </row>
    <row r="88" spans="1:91" s="2" customFormat="1" ht="6.95" customHeight="1">
      <c r="A88" s="28"/>
      <c r="B88" s="29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3"/>
      <c r="BE88" s="28"/>
    </row>
    <row r="89" spans="1:91" s="2" customFormat="1" ht="15.2" customHeight="1">
      <c r="A89" s="28"/>
      <c r="B89" s="29"/>
      <c r="C89" s="25" t="s">
        <v>21</v>
      </c>
      <c r="D89" s="30"/>
      <c r="E89" s="30"/>
      <c r="F89" s="30"/>
      <c r="G89" s="30"/>
      <c r="H89" s="30"/>
      <c r="I89" s="30"/>
      <c r="J89" s="30"/>
      <c r="K89" s="30"/>
      <c r="L89" s="57" t="str">
        <f>IF(E11= "","",E11)</f>
        <v xml:space="preserve"> </v>
      </c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25" t="s">
        <v>28</v>
      </c>
      <c r="AJ89" s="30"/>
      <c r="AK89" s="30"/>
      <c r="AL89" s="30"/>
      <c r="AM89" s="223" t="str">
        <f>IF(E17="","",E17)</f>
        <v xml:space="preserve"> </v>
      </c>
      <c r="AN89" s="224"/>
      <c r="AO89" s="224"/>
      <c r="AP89" s="224"/>
      <c r="AQ89" s="30"/>
      <c r="AR89" s="33"/>
      <c r="AS89" s="225" t="s">
        <v>52</v>
      </c>
      <c r="AT89" s="226"/>
      <c r="AU89" s="65"/>
      <c r="AV89" s="65"/>
      <c r="AW89" s="65"/>
      <c r="AX89" s="65"/>
      <c r="AY89" s="65"/>
      <c r="AZ89" s="65"/>
      <c r="BA89" s="65"/>
      <c r="BB89" s="65"/>
      <c r="BC89" s="65"/>
      <c r="BD89" s="66"/>
      <c r="BE89" s="28"/>
    </row>
    <row r="90" spans="1:91" s="2" customFormat="1" ht="15.2" customHeight="1">
      <c r="A90" s="28"/>
      <c r="B90" s="29"/>
      <c r="C90" s="25" t="s">
        <v>24</v>
      </c>
      <c r="D90" s="30"/>
      <c r="E90" s="30"/>
      <c r="F90" s="30"/>
      <c r="G90" s="30"/>
      <c r="H90" s="30"/>
      <c r="I90" s="30"/>
      <c r="J90" s="30"/>
      <c r="K90" s="30"/>
      <c r="L90" s="57" t="str">
        <f>IF(E14="","",E14)</f>
        <v>Swietelsky-Slovakia spol. s r.o.</v>
      </c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25" t="s">
        <v>30</v>
      </c>
      <c r="AJ90" s="30"/>
      <c r="AK90" s="30"/>
      <c r="AL90" s="30"/>
      <c r="AM90" s="223" t="str">
        <f>IF(E20="","",E20)</f>
        <v xml:space="preserve"> </v>
      </c>
      <c r="AN90" s="224"/>
      <c r="AO90" s="224"/>
      <c r="AP90" s="224"/>
      <c r="AQ90" s="30"/>
      <c r="AR90" s="33"/>
      <c r="AS90" s="227"/>
      <c r="AT90" s="228"/>
      <c r="AU90" s="67"/>
      <c r="AV90" s="67"/>
      <c r="AW90" s="67"/>
      <c r="AX90" s="67"/>
      <c r="AY90" s="67"/>
      <c r="AZ90" s="67"/>
      <c r="BA90" s="67"/>
      <c r="BB90" s="67"/>
      <c r="BC90" s="67"/>
      <c r="BD90" s="68"/>
      <c r="BE90" s="28"/>
    </row>
    <row r="91" spans="1:91" s="2" customFormat="1" ht="10.9" customHeight="1">
      <c r="A91" s="28"/>
      <c r="B91" s="29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3"/>
      <c r="AS91" s="229"/>
      <c r="AT91" s="230"/>
      <c r="AU91" s="69"/>
      <c r="AV91" s="69"/>
      <c r="AW91" s="69"/>
      <c r="AX91" s="69"/>
      <c r="AY91" s="69"/>
      <c r="AZ91" s="69"/>
      <c r="BA91" s="69"/>
      <c r="BB91" s="69"/>
      <c r="BC91" s="69"/>
      <c r="BD91" s="70"/>
      <c r="BE91" s="28"/>
    </row>
    <row r="92" spans="1:91" s="2" customFormat="1" ht="29.25" customHeight="1">
      <c r="A92" s="28"/>
      <c r="B92" s="29"/>
      <c r="C92" s="231" t="s">
        <v>53</v>
      </c>
      <c r="D92" s="232"/>
      <c r="E92" s="232"/>
      <c r="F92" s="232"/>
      <c r="G92" s="232"/>
      <c r="H92" s="71"/>
      <c r="I92" s="233" t="s">
        <v>54</v>
      </c>
      <c r="J92" s="232"/>
      <c r="K92" s="232"/>
      <c r="L92" s="232"/>
      <c r="M92" s="232"/>
      <c r="N92" s="232"/>
      <c r="O92" s="232"/>
      <c r="P92" s="232"/>
      <c r="Q92" s="232"/>
      <c r="R92" s="232"/>
      <c r="S92" s="232"/>
      <c r="T92" s="232"/>
      <c r="U92" s="232"/>
      <c r="V92" s="232"/>
      <c r="W92" s="232"/>
      <c r="X92" s="232"/>
      <c r="Y92" s="232"/>
      <c r="Z92" s="232"/>
      <c r="AA92" s="232"/>
      <c r="AB92" s="232"/>
      <c r="AC92" s="232"/>
      <c r="AD92" s="232"/>
      <c r="AE92" s="232"/>
      <c r="AF92" s="232"/>
      <c r="AG92" s="235" t="s">
        <v>55</v>
      </c>
      <c r="AH92" s="232"/>
      <c r="AI92" s="232"/>
      <c r="AJ92" s="232"/>
      <c r="AK92" s="232"/>
      <c r="AL92" s="232"/>
      <c r="AM92" s="232"/>
      <c r="AN92" s="233" t="s">
        <v>56</v>
      </c>
      <c r="AO92" s="232"/>
      <c r="AP92" s="234"/>
      <c r="AQ92" s="72" t="s">
        <v>57</v>
      </c>
      <c r="AR92" s="33"/>
      <c r="AS92" s="73" t="s">
        <v>58</v>
      </c>
      <c r="AT92" s="74" t="s">
        <v>59</v>
      </c>
      <c r="AU92" s="74" t="s">
        <v>60</v>
      </c>
      <c r="AV92" s="74" t="s">
        <v>61</v>
      </c>
      <c r="AW92" s="74" t="s">
        <v>62</v>
      </c>
      <c r="AX92" s="74" t="s">
        <v>63</v>
      </c>
      <c r="AY92" s="74" t="s">
        <v>64</v>
      </c>
      <c r="AZ92" s="74" t="s">
        <v>65</v>
      </c>
      <c r="BA92" s="74" t="s">
        <v>66</v>
      </c>
      <c r="BB92" s="74" t="s">
        <v>67</v>
      </c>
      <c r="BC92" s="74" t="s">
        <v>68</v>
      </c>
      <c r="BD92" s="75" t="s">
        <v>69</v>
      </c>
      <c r="BE92" s="28"/>
    </row>
    <row r="93" spans="1:91" s="2" customFormat="1" ht="10.9" customHeight="1">
      <c r="A93" s="28"/>
      <c r="B93" s="29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3"/>
      <c r="AS93" s="76"/>
      <c r="AT93" s="77"/>
      <c r="AU93" s="77"/>
      <c r="AV93" s="77"/>
      <c r="AW93" s="77"/>
      <c r="AX93" s="77"/>
      <c r="AY93" s="77"/>
      <c r="AZ93" s="77"/>
      <c r="BA93" s="77"/>
      <c r="BB93" s="77"/>
      <c r="BC93" s="77"/>
      <c r="BD93" s="78"/>
      <c r="BE93" s="28"/>
    </row>
    <row r="94" spans="1:91" s="6" customFormat="1" ht="32.450000000000003" customHeight="1">
      <c r="B94" s="79"/>
      <c r="C94" s="80" t="s">
        <v>70</v>
      </c>
      <c r="D94" s="81"/>
      <c r="E94" s="81"/>
      <c r="F94" s="81"/>
      <c r="G94" s="81"/>
      <c r="H94" s="81"/>
      <c r="I94" s="81"/>
      <c r="J94" s="81"/>
      <c r="K94" s="81"/>
      <c r="L94" s="81"/>
      <c r="M94" s="81"/>
      <c r="N94" s="81"/>
      <c r="O94" s="81"/>
      <c r="P94" s="81"/>
      <c r="Q94" s="81"/>
      <c r="R94" s="81"/>
      <c r="S94" s="81"/>
      <c r="T94" s="81"/>
      <c r="U94" s="81"/>
      <c r="V94" s="81"/>
      <c r="W94" s="81"/>
      <c r="X94" s="81"/>
      <c r="Y94" s="81"/>
      <c r="Z94" s="81"/>
      <c r="AA94" s="81"/>
      <c r="AB94" s="81"/>
      <c r="AC94" s="81"/>
      <c r="AD94" s="81"/>
      <c r="AE94" s="81"/>
      <c r="AF94" s="81"/>
      <c r="AG94" s="243">
        <f>ROUND(AG95,2)</f>
        <v>234121.21</v>
      </c>
      <c r="AH94" s="243"/>
      <c r="AI94" s="243"/>
      <c r="AJ94" s="243"/>
      <c r="AK94" s="243"/>
      <c r="AL94" s="243"/>
      <c r="AM94" s="243"/>
      <c r="AN94" s="244">
        <f>SUM(AG94,AT94)</f>
        <v>287969.08999999997</v>
      </c>
      <c r="AO94" s="244"/>
      <c r="AP94" s="244"/>
      <c r="AQ94" s="83" t="s">
        <v>1</v>
      </c>
      <c r="AR94" s="84"/>
      <c r="AS94" s="85">
        <f>ROUND(AS95,2)</f>
        <v>0</v>
      </c>
      <c r="AT94" s="86">
        <f>ROUND(SUM(AV94:AW94),2)</f>
        <v>53847.88</v>
      </c>
      <c r="AU94" s="87">
        <f>ROUND(AU95,5)</f>
        <v>3222.2203300000001</v>
      </c>
      <c r="AV94" s="86">
        <f>ROUND(AZ94*L29,2)</f>
        <v>0</v>
      </c>
      <c r="AW94" s="86">
        <f>ROUND(BA94*L30,2)</f>
        <v>53847.88</v>
      </c>
      <c r="AX94" s="86">
        <f>ROUND(BB94*L29,2)</f>
        <v>0</v>
      </c>
      <c r="AY94" s="86">
        <f>ROUND(BC94*L30,2)</f>
        <v>0</v>
      </c>
      <c r="AZ94" s="86">
        <f>ROUND(AZ95,2)</f>
        <v>0</v>
      </c>
      <c r="BA94" s="86">
        <f>ROUND(BA95,2)</f>
        <v>234121.21</v>
      </c>
      <c r="BB94" s="86">
        <f>ROUND(BB95,2)</f>
        <v>0</v>
      </c>
      <c r="BC94" s="86">
        <f>ROUND(BC95,2)</f>
        <v>0</v>
      </c>
      <c r="BD94" s="88">
        <f>ROUND(BD95,2)</f>
        <v>0</v>
      </c>
      <c r="BS94" s="89" t="s">
        <v>71</v>
      </c>
      <c r="BT94" s="89" t="s">
        <v>72</v>
      </c>
      <c r="BU94" s="90" t="s">
        <v>73</v>
      </c>
      <c r="BV94" s="89" t="s">
        <v>74</v>
      </c>
      <c r="BW94" s="89" t="s">
        <v>5</v>
      </c>
      <c r="BX94" s="89" t="s">
        <v>75</v>
      </c>
      <c r="CL94" s="89" t="s">
        <v>1</v>
      </c>
    </row>
    <row r="95" spans="1:91" s="7" customFormat="1" ht="16.5" customHeight="1">
      <c r="B95" s="91"/>
      <c r="C95" s="92"/>
      <c r="D95" s="238" t="s">
        <v>76</v>
      </c>
      <c r="E95" s="238"/>
      <c r="F95" s="238"/>
      <c r="G95" s="238"/>
      <c r="H95" s="238"/>
      <c r="I95" s="93"/>
      <c r="J95" s="238" t="s">
        <v>77</v>
      </c>
      <c r="K95" s="238"/>
      <c r="L95" s="238"/>
      <c r="M95" s="238"/>
      <c r="N95" s="238"/>
      <c r="O95" s="238"/>
      <c r="P95" s="238"/>
      <c r="Q95" s="238"/>
      <c r="R95" s="238"/>
      <c r="S95" s="238"/>
      <c r="T95" s="238"/>
      <c r="U95" s="238"/>
      <c r="V95" s="238"/>
      <c r="W95" s="238"/>
      <c r="X95" s="238"/>
      <c r="Y95" s="238"/>
      <c r="Z95" s="238"/>
      <c r="AA95" s="238"/>
      <c r="AB95" s="238"/>
      <c r="AC95" s="238"/>
      <c r="AD95" s="238"/>
      <c r="AE95" s="238"/>
      <c r="AF95" s="238"/>
      <c r="AG95" s="239">
        <f>ROUND(SUM(AG96:AG98),2)</f>
        <v>234121.21</v>
      </c>
      <c r="AH95" s="237"/>
      <c r="AI95" s="237"/>
      <c r="AJ95" s="237"/>
      <c r="AK95" s="237"/>
      <c r="AL95" s="237"/>
      <c r="AM95" s="237"/>
      <c r="AN95" s="236">
        <f>SUM(AG95,AT95)</f>
        <v>287969.08999999997</v>
      </c>
      <c r="AO95" s="237"/>
      <c r="AP95" s="237"/>
      <c r="AQ95" s="94" t="s">
        <v>78</v>
      </c>
      <c r="AR95" s="95"/>
      <c r="AS95" s="96">
        <f>ROUND(SUM(AS96:AS98),2)</f>
        <v>0</v>
      </c>
      <c r="AT95" s="97">
        <f>ROUND(SUM(AV95:AW95),2)</f>
        <v>53847.88</v>
      </c>
      <c r="AU95" s="98">
        <f>ROUND(SUM(AU96:AU98),5)</f>
        <v>3222.2203300000001</v>
      </c>
      <c r="AV95" s="97">
        <f>ROUND(AZ95*L29,2)</f>
        <v>0</v>
      </c>
      <c r="AW95" s="97">
        <f>ROUND(BA95*L30,2)</f>
        <v>53847.88</v>
      </c>
      <c r="AX95" s="97">
        <f>ROUND(BB95*L29,2)</f>
        <v>0</v>
      </c>
      <c r="AY95" s="97">
        <f>ROUND(BC95*L30,2)</f>
        <v>0</v>
      </c>
      <c r="AZ95" s="97">
        <f>ROUND(SUM(AZ96:AZ98),2)</f>
        <v>0</v>
      </c>
      <c r="BA95" s="97">
        <f>ROUND(SUM(BA96:BA98),2)</f>
        <v>234121.21</v>
      </c>
      <c r="BB95" s="97">
        <f>ROUND(SUM(BB96:BB98),2)</f>
        <v>0</v>
      </c>
      <c r="BC95" s="97">
        <f>ROUND(SUM(BC96:BC98),2)</f>
        <v>0</v>
      </c>
      <c r="BD95" s="99">
        <f>ROUND(SUM(BD96:BD98),2)</f>
        <v>0</v>
      </c>
      <c r="BS95" s="100" t="s">
        <v>71</v>
      </c>
      <c r="BT95" s="100" t="s">
        <v>79</v>
      </c>
      <c r="BU95" s="100" t="s">
        <v>73</v>
      </c>
      <c r="BV95" s="100" t="s">
        <v>74</v>
      </c>
      <c r="BW95" s="100" t="s">
        <v>80</v>
      </c>
      <c r="BX95" s="100" t="s">
        <v>5</v>
      </c>
      <c r="CL95" s="100" t="s">
        <v>1</v>
      </c>
      <c r="CM95" s="100" t="s">
        <v>72</v>
      </c>
    </row>
    <row r="96" spans="1:91" s="4" customFormat="1" ht="16.5" customHeight="1">
      <c r="A96" s="101" t="s">
        <v>81</v>
      </c>
      <c r="B96" s="56"/>
      <c r="C96" s="102"/>
      <c r="D96" s="102"/>
      <c r="E96" s="240" t="s">
        <v>82</v>
      </c>
      <c r="F96" s="240"/>
      <c r="G96" s="240"/>
      <c r="H96" s="240"/>
      <c r="I96" s="240"/>
      <c r="J96" s="102"/>
      <c r="K96" s="240" t="s">
        <v>83</v>
      </c>
      <c r="L96" s="240"/>
      <c r="M96" s="240"/>
      <c r="N96" s="240"/>
      <c r="O96" s="240"/>
      <c r="P96" s="240"/>
      <c r="Q96" s="240"/>
      <c r="R96" s="240"/>
      <c r="S96" s="240"/>
      <c r="T96" s="240"/>
      <c r="U96" s="240"/>
      <c r="V96" s="240"/>
      <c r="W96" s="240"/>
      <c r="X96" s="240"/>
      <c r="Y96" s="240"/>
      <c r="Z96" s="240"/>
      <c r="AA96" s="240"/>
      <c r="AB96" s="240"/>
      <c r="AC96" s="240"/>
      <c r="AD96" s="240"/>
      <c r="AE96" s="240"/>
      <c r="AF96" s="240"/>
      <c r="AG96" s="241">
        <f>'SO 02.1 - Plochá strecha ...'!J32</f>
        <v>60768.4</v>
      </c>
      <c r="AH96" s="242"/>
      <c r="AI96" s="242"/>
      <c r="AJ96" s="242"/>
      <c r="AK96" s="242"/>
      <c r="AL96" s="242"/>
      <c r="AM96" s="242"/>
      <c r="AN96" s="241">
        <f>SUM(AG96,AT96)</f>
        <v>74745.13</v>
      </c>
      <c r="AO96" s="242"/>
      <c r="AP96" s="242"/>
      <c r="AQ96" s="103" t="s">
        <v>84</v>
      </c>
      <c r="AR96" s="58"/>
      <c r="AS96" s="104">
        <v>0</v>
      </c>
      <c r="AT96" s="105">
        <f>ROUND(SUM(AV96:AW96),2)</f>
        <v>13976.73</v>
      </c>
      <c r="AU96" s="106">
        <f>'SO 02.1 - Plochá strecha ...'!P128</f>
        <v>1725.6523480000001</v>
      </c>
      <c r="AV96" s="105">
        <f>'SO 02.1 - Plochá strecha ...'!J35</f>
        <v>0</v>
      </c>
      <c r="AW96" s="105">
        <f>'SO 02.1 - Plochá strecha ...'!J36</f>
        <v>13976.73</v>
      </c>
      <c r="AX96" s="105">
        <f>'SO 02.1 - Plochá strecha ...'!J37</f>
        <v>0</v>
      </c>
      <c r="AY96" s="105">
        <f>'SO 02.1 - Plochá strecha ...'!J38</f>
        <v>0</v>
      </c>
      <c r="AZ96" s="105">
        <f>'SO 02.1 - Plochá strecha ...'!F35</f>
        <v>0</v>
      </c>
      <c r="BA96" s="105">
        <f>'SO 02.1 - Plochá strecha ...'!F36</f>
        <v>60768.4</v>
      </c>
      <c r="BB96" s="105">
        <f>'SO 02.1 - Plochá strecha ...'!F37</f>
        <v>0</v>
      </c>
      <c r="BC96" s="105">
        <f>'SO 02.1 - Plochá strecha ...'!F38</f>
        <v>0</v>
      </c>
      <c r="BD96" s="107">
        <f>'SO 02.1 - Plochá strecha ...'!F39</f>
        <v>0</v>
      </c>
      <c r="BT96" s="108" t="s">
        <v>85</v>
      </c>
      <c r="BV96" s="108" t="s">
        <v>74</v>
      </c>
      <c r="BW96" s="108" t="s">
        <v>86</v>
      </c>
      <c r="BX96" s="108" t="s">
        <v>80</v>
      </c>
      <c r="CL96" s="108" t="s">
        <v>1</v>
      </c>
    </row>
    <row r="97" spans="1:90" s="4" customFormat="1" ht="16.5" customHeight="1">
      <c r="A97" s="101" t="s">
        <v>81</v>
      </c>
      <c r="B97" s="56"/>
      <c r="C97" s="102"/>
      <c r="D97" s="102"/>
      <c r="E97" s="240" t="s">
        <v>87</v>
      </c>
      <c r="F97" s="240"/>
      <c r="G97" s="240"/>
      <c r="H97" s="240"/>
      <c r="I97" s="240"/>
      <c r="J97" s="102"/>
      <c r="K97" s="240" t="s">
        <v>88</v>
      </c>
      <c r="L97" s="240"/>
      <c r="M97" s="240"/>
      <c r="N97" s="240"/>
      <c r="O97" s="240"/>
      <c r="P97" s="240"/>
      <c r="Q97" s="240"/>
      <c r="R97" s="240"/>
      <c r="S97" s="240"/>
      <c r="T97" s="240"/>
      <c r="U97" s="240"/>
      <c r="V97" s="240"/>
      <c r="W97" s="240"/>
      <c r="X97" s="240"/>
      <c r="Y97" s="240"/>
      <c r="Z97" s="240"/>
      <c r="AA97" s="240"/>
      <c r="AB97" s="240"/>
      <c r="AC97" s="240"/>
      <c r="AD97" s="240"/>
      <c r="AE97" s="240"/>
      <c r="AF97" s="240"/>
      <c r="AG97" s="241">
        <f>'SO 02.2 - Plochá strecha ...'!J32</f>
        <v>163287.4</v>
      </c>
      <c r="AH97" s="242"/>
      <c r="AI97" s="242"/>
      <c r="AJ97" s="242"/>
      <c r="AK97" s="242"/>
      <c r="AL97" s="242"/>
      <c r="AM97" s="242"/>
      <c r="AN97" s="241">
        <f>SUM(AG97,AT97)</f>
        <v>200843.5</v>
      </c>
      <c r="AO97" s="242"/>
      <c r="AP97" s="242"/>
      <c r="AQ97" s="103" t="s">
        <v>84</v>
      </c>
      <c r="AR97" s="58"/>
      <c r="AS97" s="104">
        <v>0</v>
      </c>
      <c r="AT97" s="105">
        <f>ROUND(SUM(AV97:AW97),2)</f>
        <v>37556.1</v>
      </c>
      <c r="AU97" s="106">
        <f>'SO 02.2 - Plochá strecha ...'!P132</f>
        <v>1496.56798568</v>
      </c>
      <c r="AV97" s="105">
        <f>'SO 02.2 - Plochá strecha ...'!J35</f>
        <v>0</v>
      </c>
      <c r="AW97" s="105">
        <f>'SO 02.2 - Plochá strecha ...'!J36</f>
        <v>37556.1</v>
      </c>
      <c r="AX97" s="105">
        <f>'SO 02.2 - Plochá strecha ...'!J37</f>
        <v>0</v>
      </c>
      <c r="AY97" s="105">
        <f>'SO 02.2 - Plochá strecha ...'!J38</f>
        <v>0</v>
      </c>
      <c r="AZ97" s="105">
        <f>'SO 02.2 - Plochá strecha ...'!F35</f>
        <v>0</v>
      </c>
      <c r="BA97" s="105">
        <f>'SO 02.2 - Plochá strecha ...'!F36</f>
        <v>163287.4</v>
      </c>
      <c r="BB97" s="105">
        <f>'SO 02.2 - Plochá strecha ...'!F37</f>
        <v>0</v>
      </c>
      <c r="BC97" s="105">
        <f>'SO 02.2 - Plochá strecha ...'!F38</f>
        <v>0</v>
      </c>
      <c r="BD97" s="107">
        <f>'SO 02.2 - Plochá strecha ...'!F39</f>
        <v>0</v>
      </c>
      <c r="BT97" s="108" t="s">
        <v>85</v>
      </c>
      <c r="BV97" s="108" t="s">
        <v>74</v>
      </c>
      <c r="BW97" s="108" t="s">
        <v>89</v>
      </c>
      <c r="BX97" s="108" t="s">
        <v>80</v>
      </c>
      <c r="CL97" s="108" t="s">
        <v>1</v>
      </c>
    </row>
    <row r="98" spans="1:90" s="4" customFormat="1" ht="16.5" customHeight="1">
      <c r="A98" s="101" t="s">
        <v>81</v>
      </c>
      <c r="B98" s="56"/>
      <c r="C98" s="102"/>
      <c r="D98" s="102"/>
      <c r="E98" s="240" t="s">
        <v>90</v>
      </c>
      <c r="F98" s="240"/>
      <c r="G98" s="240"/>
      <c r="H98" s="240"/>
      <c r="I98" s="240"/>
      <c r="J98" s="102"/>
      <c r="K98" s="240" t="s">
        <v>91</v>
      </c>
      <c r="L98" s="240"/>
      <c r="M98" s="240"/>
      <c r="N98" s="240"/>
      <c r="O98" s="240"/>
      <c r="P98" s="240"/>
      <c r="Q98" s="240"/>
      <c r="R98" s="240"/>
      <c r="S98" s="240"/>
      <c r="T98" s="240"/>
      <c r="U98" s="240"/>
      <c r="V98" s="240"/>
      <c r="W98" s="240"/>
      <c r="X98" s="240"/>
      <c r="Y98" s="240"/>
      <c r="Z98" s="240"/>
      <c r="AA98" s="240"/>
      <c r="AB98" s="240"/>
      <c r="AC98" s="240"/>
      <c r="AD98" s="240"/>
      <c r="AE98" s="240"/>
      <c r="AF98" s="240"/>
      <c r="AG98" s="241">
        <f>'SO 02.3 - Bleskozvod a uz...'!J32</f>
        <v>10065.41</v>
      </c>
      <c r="AH98" s="242"/>
      <c r="AI98" s="242"/>
      <c r="AJ98" s="242"/>
      <c r="AK98" s="242"/>
      <c r="AL98" s="242"/>
      <c r="AM98" s="242"/>
      <c r="AN98" s="241">
        <f>SUM(AG98,AT98)</f>
        <v>12380.45</v>
      </c>
      <c r="AO98" s="242"/>
      <c r="AP98" s="242"/>
      <c r="AQ98" s="103" t="s">
        <v>84</v>
      </c>
      <c r="AR98" s="58"/>
      <c r="AS98" s="109">
        <v>0</v>
      </c>
      <c r="AT98" s="110">
        <f>ROUND(SUM(AV98:AW98),2)</f>
        <v>2315.04</v>
      </c>
      <c r="AU98" s="111">
        <f>'SO 02.3 - Bleskozvod a uz...'!P130</f>
        <v>0</v>
      </c>
      <c r="AV98" s="110">
        <f>'SO 02.3 - Bleskozvod a uz...'!J35</f>
        <v>0</v>
      </c>
      <c r="AW98" s="110">
        <f>'SO 02.3 - Bleskozvod a uz...'!J36</f>
        <v>2315.04</v>
      </c>
      <c r="AX98" s="110">
        <f>'SO 02.3 - Bleskozvod a uz...'!J37</f>
        <v>0</v>
      </c>
      <c r="AY98" s="110">
        <f>'SO 02.3 - Bleskozvod a uz...'!J38</f>
        <v>0</v>
      </c>
      <c r="AZ98" s="110">
        <f>'SO 02.3 - Bleskozvod a uz...'!F35</f>
        <v>0</v>
      </c>
      <c r="BA98" s="110">
        <f>'SO 02.3 - Bleskozvod a uz...'!F36</f>
        <v>10065.41</v>
      </c>
      <c r="BB98" s="110">
        <f>'SO 02.3 - Bleskozvod a uz...'!F37</f>
        <v>0</v>
      </c>
      <c r="BC98" s="110">
        <f>'SO 02.3 - Bleskozvod a uz...'!F38</f>
        <v>0</v>
      </c>
      <c r="BD98" s="112">
        <f>'SO 02.3 - Bleskozvod a uz...'!F39</f>
        <v>0</v>
      </c>
      <c r="BT98" s="108" t="s">
        <v>85</v>
      </c>
      <c r="BV98" s="108" t="s">
        <v>74</v>
      </c>
      <c r="BW98" s="108" t="s">
        <v>92</v>
      </c>
      <c r="BX98" s="108" t="s">
        <v>80</v>
      </c>
      <c r="CL98" s="108" t="s">
        <v>18</v>
      </c>
    </row>
    <row r="99" spans="1:90" s="2" customFormat="1" ht="30" customHeight="1">
      <c r="A99" s="28"/>
      <c r="B99" s="29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3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</row>
    <row r="100" spans="1:90" s="2" customFormat="1" ht="6.95" customHeight="1">
      <c r="A100" s="28"/>
      <c r="B100" s="52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53"/>
      <c r="AH100" s="53"/>
      <c r="AI100" s="53"/>
      <c r="AJ100" s="53"/>
      <c r="AK100" s="53"/>
      <c r="AL100" s="53"/>
      <c r="AM100" s="53"/>
      <c r="AN100" s="53"/>
      <c r="AO100" s="53"/>
      <c r="AP100" s="53"/>
      <c r="AQ100" s="53"/>
      <c r="AR100" s="33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8"/>
    </row>
  </sheetData>
  <sheetProtection algorithmName="SHA-512" hashValue="g9NGK54kvw+n53Cd7DUnOjq/kLflTIm0ExoAqHKVyzIc+Ql+oq4d2u3mYxAdKDacuQMFdATvCr1tbt98rM/AhQ==" saltValue="MX0K8cN+ofn2gSjDiCzMMT2pTkvyoXJs16zv7crF0F0EIBI3J6WtbC55jC1UL2P359gY1syZ9SyWB9ysYNdL4Q==" spinCount="100000" sheet="1" objects="1" scenarios="1" formatColumns="0" formatRows="0"/>
  <mergeCells count="52">
    <mergeCell ref="AR2:BE2"/>
    <mergeCell ref="L33:P33"/>
    <mergeCell ref="W33:AE33"/>
    <mergeCell ref="AK33:AO33"/>
    <mergeCell ref="AK35:AO35"/>
    <mergeCell ref="X35:AB35"/>
    <mergeCell ref="L31:P31"/>
    <mergeCell ref="AK31:AO31"/>
    <mergeCell ref="W31:AE31"/>
    <mergeCell ref="L32:P32"/>
    <mergeCell ref="W32:AE32"/>
    <mergeCell ref="AK32:AO32"/>
    <mergeCell ref="W29:AE29"/>
    <mergeCell ref="AK29:AO29"/>
    <mergeCell ref="L29:P29"/>
    <mergeCell ref="AK30:AO30"/>
    <mergeCell ref="W30:AE30"/>
    <mergeCell ref="L30:P30"/>
    <mergeCell ref="K5:AJ5"/>
    <mergeCell ref="K6:AJ6"/>
    <mergeCell ref="E23:AN23"/>
    <mergeCell ref="AK26:AO26"/>
    <mergeCell ref="AK28:AO28"/>
    <mergeCell ref="L28:P28"/>
    <mergeCell ref="W28:AE28"/>
    <mergeCell ref="K98:AF98"/>
    <mergeCell ref="AN98:AP98"/>
    <mergeCell ref="AG98:AM98"/>
    <mergeCell ref="E98:I98"/>
    <mergeCell ref="AG94:AM94"/>
    <mergeCell ref="AN94:AP94"/>
    <mergeCell ref="E96:I96"/>
    <mergeCell ref="K96:AF96"/>
    <mergeCell ref="AN96:AP96"/>
    <mergeCell ref="AG96:AM96"/>
    <mergeCell ref="K97:AF97"/>
    <mergeCell ref="AG97:AM97"/>
    <mergeCell ref="E97:I97"/>
    <mergeCell ref="AN97:AP97"/>
    <mergeCell ref="C92:G92"/>
    <mergeCell ref="AN92:AP92"/>
    <mergeCell ref="AG92:AM92"/>
    <mergeCell ref="I92:AF92"/>
    <mergeCell ref="AN95:AP95"/>
    <mergeCell ref="D95:H95"/>
    <mergeCell ref="AG95:AM95"/>
    <mergeCell ref="J95:AF95"/>
    <mergeCell ref="L85:AJ85"/>
    <mergeCell ref="AM87:AN87"/>
    <mergeCell ref="AM89:AP89"/>
    <mergeCell ref="AS89:AT91"/>
    <mergeCell ref="AM90:AP90"/>
  </mergeCells>
  <hyperlinks>
    <hyperlink ref="A96" location="'SO 02.1 - Plochá strecha ...'!C2" display="/"/>
    <hyperlink ref="A97" location="'SO 02.2 - Plochá strecha ...'!C2" display="/"/>
    <hyperlink ref="A98" location="'SO 02.3 - Bleskozvod a uz...'!C2" display="/"/>
  </hyperlinks>
  <pageMargins left="0.39374999999999999" right="0.39374999999999999" top="0.39374999999999999" bottom="0.39374999999999999" header="0" footer="0"/>
  <pageSetup paperSize="9" scale="75" fitToHeight="100" orientation="portrait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153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1" spans="1:46" ht="11.25">
      <c r="A1" s="19"/>
    </row>
    <row r="2" spans="1:46" s="1" customFormat="1" ht="36.950000000000003" customHeight="1"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AT2" s="14" t="s">
        <v>86</v>
      </c>
    </row>
    <row r="3" spans="1:46" s="1" customFormat="1" ht="6.95" hidden="1" customHeight="1">
      <c r="B3" s="113"/>
      <c r="C3" s="114"/>
      <c r="D3" s="114"/>
      <c r="E3" s="114"/>
      <c r="F3" s="114"/>
      <c r="G3" s="114"/>
      <c r="H3" s="114"/>
      <c r="I3" s="114"/>
      <c r="J3" s="114"/>
      <c r="K3" s="114"/>
      <c r="L3" s="17"/>
      <c r="AT3" s="14" t="s">
        <v>72</v>
      </c>
    </row>
    <row r="4" spans="1:46" s="1" customFormat="1" ht="24.95" hidden="1" customHeight="1">
      <c r="B4" s="17"/>
      <c r="D4" s="115" t="s">
        <v>93</v>
      </c>
      <c r="L4" s="17"/>
      <c r="M4" s="116" t="s">
        <v>9</v>
      </c>
      <c r="AT4" s="14" t="s">
        <v>4</v>
      </c>
    </row>
    <row r="5" spans="1:46" s="1" customFormat="1" ht="6.95" hidden="1" customHeight="1">
      <c r="B5" s="17"/>
      <c r="L5" s="17"/>
    </row>
    <row r="6" spans="1:46" s="1" customFormat="1" ht="12" hidden="1" customHeight="1">
      <c r="B6" s="17"/>
      <c r="D6" s="117" t="s">
        <v>13</v>
      </c>
      <c r="L6" s="17"/>
    </row>
    <row r="7" spans="1:46" s="1" customFormat="1" ht="26.25" hidden="1" customHeight="1">
      <c r="B7" s="17"/>
      <c r="E7" s="263" t="str">
        <f>'Rekapitulácia stavby'!K6</f>
        <v>Rekonštrukcia striech na objekte Domova mládeže a jedálne budovy školy - PD</v>
      </c>
      <c r="F7" s="264"/>
      <c r="G7" s="264"/>
      <c r="H7" s="264"/>
      <c r="L7" s="17"/>
    </row>
    <row r="8" spans="1:46" s="1" customFormat="1" ht="12" hidden="1" customHeight="1">
      <c r="B8" s="17"/>
      <c r="D8" s="117" t="s">
        <v>94</v>
      </c>
      <c r="L8" s="17"/>
    </row>
    <row r="9" spans="1:46" s="2" customFormat="1" ht="16.5" hidden="1" customHeight="1">
      <c r="A9" s="28"/>
      <c r="B9" s="33"/>
      <c r="C9" s="28"/>
      <c r="D9" s="28"/>
      <c r="E9" s="263" t="s">
        <v>95</v>
      </c>
      <c r="F9" s="265"/>
      <c r="G9" s="265"/>
      <c r="H9" s="265"/>
      <c r="I9" s="28"/>
      <c r="J9" s="28"/>
      <c r="K9" s="28"/>
      <c r="L9" s="49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</row>
    <row r="10" spans="1:46" s="2" customFormat="1" ht="12" hidden="1" customHeight="1">
      <c r="A10" s="28"/>
      <c r="B10" s="33"/>
      <c r="C10" s="28"/>
      <c r="D10" s="117" t="s">
        <v>96</v>
      </c>
      <c r="E10" s="28"/>
      <c r="F10" s="28"/>
      <c r="G10" s="28"/>
      <c r="H10" s="28"/>
      <c r="I10" s="28"/>
      <c r="J10" s="28"/>
      <c r="K10" s="28"/>
      <c r="L10" s="49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</row>
    <row r="11" spans="1:46" s="2" customFormat="1" ht="16.5" hidden="1" customHeight="1">
      <c r="A11" s="28"/>
      <c r="B11" s="33"/>
      <c r="C11" s="28"/>
      <c r="D11" s="28"/>
      <c r="E11" s="266" t="s">
        <v>97</v>
      </c>
      <c r="F11" s="265"/>
      <c r="G11" s="265"/>
      <c r="H11" s="265"/>
      <c r="I11" s="28"/>
      <c r="J11" s="28"/>
      <c r="K11" s="28"/>
      <c r="L11" s="49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</row>
    <row r="12" spans="1:46" s="2" customFormat="1" ht="11.25" hidden="1">
      <c r="A12" s="28"/>
      <c r="B12" s="33"/>
      <c r="C12" s="28"/>
      <c r="D12" s="28"/>
      <c r="E12" s="28"/>
      <c r="F12" s="28"/>
      <c r="G12" s="28"/>
      <c r="H12" s="28"/>
      <c r="I12" s="28"/>
      <c r="J12" s="28"/>
      <c r="K12" s="28"/>
      <c r="L12" s="49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</row>
    <row r="13" spans="1:46" s="2" customFormat="1" ht="12" hidden="1" customHeight="1">
      <c r="A13" s="28"/>
      <c r="B13" s="33"/>
      <c r="C13" s="28"/>
      <c r="D13" s="117" t="s">
        <v>15</v>
      </c>
      <c r="E13" s="28"/>
      <c r="F13" s="108" t="s">
        <v>1</v>
      </c>
      <c r="G13" s="28"/>
      <c r="H13" s="28"/>
      <c r="I13" s="117" t="s">
        <v>16</v>
      </c>
      <c r="J13" s="108" t="s">
        <v>1</v>
      </c>
      <c r="K13" s="28"/>
      <c r="L13" s="49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</row>
    <row r="14" spans="1:46" s="2" customFormat="1" ht="12" hidden="1" customHeight="1">
      <c r="A14" s="28"/>
      <c r="B14" s="33"/>
      <c r="C14" s="28"/>
      <c r="D14" s="117" t="s">
        <v>17</v>
      </c>
      <c r="E14" s="28"/>
      <c r="F14" s="108" t="s">
        <v>18</v>
      </c>
      <c r="G14" s="28"/>
      <c r="H14" s="28"/>
      <c r="I14" s="117" t="s">
        <v>19</v>
      </c>
      <c r="J14" s="118" t="str">
        <f>'Rekapitulácia stavby'!AN8</f>
        <v>11. 3. 2026</v>
      </c>
      <c r="K14" s="28"/>
      <c r="L14" s="49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</row>
    <row r="15" spans="1:46" s="2" customFormat="1" ht="10.9" hidden="1" customHeight="1">
      <c r="A15" s="28"/>
      <c r="B15" s="33"/>
      <c r="C15" s="28"/>
      <c r="D15" s="28"/>
      <c r="E15" s="28"/>
      <c r="F15" s="28"/>
      <c r="G15" s="28"/>
      <c r="H15" s="28"/>
      <c r="I15" s="28"/>
      <c r="J15" s="28"/>
      <c r="K15" s="28"/>
      <c r="L15" s="49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</row>
    <row r="16" spans="1:46" s="2" customFormat="1" ht="12" hidden="1" customHeight="1">
      <c r="A16" s="28"/>
      <c r="B16" s="33"/>
      <c r="C16" s="28"/>
      <c r="D16" s="117" t="s">
        <v>21</v>
      </c>
      <c r="E16" s="28"/>
      <c r="F16" s="28"/>
      <c r="G16" s="28"/>
      <c r="H16" s="28"/>
      <c r="I16" s="117" t="s">
        <v>22</v>
      </c>
      <c r="J16" s="108" t="s">
        <v>1</v>
      </c>
      <c r="K16" s="28"/>
      <c r="L16" s="49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</row>
    <row r="17" spans="1:31" s="2" customFormat="1" ht="18" hidden="1" customHeight="1">
      <c r="A17" s="28"/>
      <c r="B17" s="33"/>
      <c r="C17" s="28"/>
      <c r="D17" s="28"/>
      <c r="E17" s="108" t="s">
        <v>18</v>
      </c>
      <c r="F17" s="28"/>
      <c r="G17" s="28"/>
      <c r="H17" s="28"/>
      <c r="I17" s="117" t="s">
        <v>23</v>
      </c>
      <c r="J17" s="108" t="s">
        <v>1</v>
      </c>
      <c r="K17" s="28"/>
      <c r="L17" s="49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</row>
    <row r="18" spans="1:31" s="2" customFormat="1" ht="6.95" hidden="1" customHeight="1">
      <c r="A18" s="28"/>
      <c r="B18" s="33"/>
      <c r="C18" s="28"/>
      <c r="D18" s="28"/>
      <c r="E18" s="28"/>
      <c r="F18" s="28"/>
      <c r="G18" s="28"/>
      <c r="H18" s="28"/>
      <c r="I18" s="28"/>
      <c r="J18" s="28"/>
      <c r="K18" s="28"/>
      <c r="L18" s="49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</row>
    <row r="19" spans="1:31" s="2" customFormat="1" ht="12" hidden="1" customHeight="1">
      <c r="A19" s="28"/>
      <c r="B19" s="33"/>
      <c r="C19" s="28"/>
      <c r="D19" s="117" t="s">
        <v>24</v>
      </c>
      <c r="E19" s="28"/>
      <c r="F19" s="28"/>
      <c r="G19" s="28"/>
      <c r="H19" s="28"/>
      <c r="I19" s="117" t="s">
        <v>22</v>
      </c>
      <c r="J19" s="108" t="s">
        <v>25</v>
      </c>
      <c r="K19" s="28"/>
      <c r="L19" s="49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</row>
    <row r="20" spans="1:31" s="2" customFormat="1" ht="18" hidden="1" customHeight="1">
      <c r="A20" s="28"/>
      <c r="B20" s="33"/>
      <c r="C20" s="28"/>
      <c r="D20" s="28"/>
      <c r="E20" s="108" t="s">
        <v>26</v>
      </c>
      <c r="F20" s="28"/>
      <c r="G20" s="28"/>
      <c r="H20" s="28"/>
      <c r="I20" s="117" t="s">
        <v>23</v>
      </c>
      <c r="J20" s="108" t="s">
        <v>27</v>
      </c>
      <c r="K20" s="28"/>
      <c r="L20" s="49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</row>
    <row r="21" spans="1:31" s="2" customFormat="1" ht="6.95" hidden="1" customHeight="1">
      <c r="A21" s="28"/>
      <c r="B21" s="33"/>
      <c r="C21" s="28"/>
      <c r="D21" s="28"/>
      <c r="E21" s="28"/>
      <c r="F21" s="28"/>
      <c r="G21" s="28"/>
      <c r="H21" s="28"/>
      <c r="I21" s="28"/>
      <c r="J21" s="28"/>
      <c r="K21" s="28"/>
      <c r="L21" s="49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</row>
    <row r="22" spans="1:31" s="2" customFormat="1" ht="12" hidden="1" customHeight="1">
      <c r="A22" s="28"/>
      <c r="B22" s="33"/>
      <c r="C22" s="28"/>
      <c r="D22" s="117" t="s">
        <v>28</v>
      </c>
      <c r="E22" s="28"/>
      <c r="F22" s="28"/>
      <c r="G22" s="28"/>
      <c r="H22" s="28"/>
      <c r="I22" s="117" t="s">
        <v>22</v>
      </c>
      <c r="J22" s="108" t="s">
        <v>1</v>
      </c>
      <c r="K22" s="28"/>
      <c r="L22" s="49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</row>
    <row r="23" spans="1:31" s="2" customFormat="1" ht="18" hidden="1" customHeight="1">
      <c r="A23" s="28"/>
      <c r="B23" s="33"/>
      <c r="C23" s="28"/>
      <c r="D23" s="28"/>
      <c r="E23" s="108" t="s">
        <v>18</v>
      </c>
      <c r="F23" s="28"/>
      <c r="G23" s="28"/>
      <c r="H23" s="28"/>
      <c r="I23" s="117" t="s">
        <v>23</v>
      </c>
      <c r="J23" s="108" t="s">
        <v>1</v>
      </c>
      <c r="K23" s="28"/>
      <c r="L23" s="49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</row>
    <row r="24" spans="1:31" s="2" customFormat="1" ht="6.95" hidden="1" customHeight="1">
      <c r="A24" s="28"/>
      <c r="B24" s="33"/>
      <c r="C24" s="28"/>
      <c r="D24" s="28"/>
      <c r="E24" s="28"/>
      <c r="F24" s="28"/>
      <c r="G24" s="28"/>
      <c r="H24" s="28"/>
      <c r="I24" s="28"/>
      <c r="J24" s="28"/>
      <c r="K24" s="28"/>
      <c r="L24" s="49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</row>
    <row r="25" spans="1:31" s="2" customFormat="1" ht="12" hidden="1" customHeight="1">
      <c r="A25" s="28"/>
      <c r="B25" s="33"/>
      <c r="C25" s="28"/>
      <c r="D25" s="117" t="s">
        <v>30</v>
      </c>
      <c r="E25" s="28"/>
      <c r="F25" s="28"/>
      <c r="G25" s="28"/>
      <c r="H25" s="28"/>
      <c r="I25" s="117" t="s">
        <v>22</v>
      </c>
      <c r="J25" s="108" t="s">
        <v>1</v>
      </c>
      <c r="K25" s="28"/>
      <c r="L25" s="49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</row>
    <row r="26" spans="1:31" s="2" customFormat="1" ht="18" hidden="1" customHeight="1">
      <c r="A26" s="28"/>
      <c r="B26" s="33"/>
      <c r="C26" s="28"/>
      <c r="D26" s="28"/>
      <c r="E26" s="108" t="s">
        <v>18</v>
      </c>
      <c r="F26" s="28"/>
      <c r="G26" s="28"/>
      <c r="H26" s="28"/>
      <c r="I26" s="117" t="s">
        <v>23</v>
      </c>
      <c r="J26" s="108" t="s">
        <v>1</v>
      </c>
      <c r="K26" s="28"/>
      <c r="L26" s="49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</row>
    <row r="27" spans="1:31" s="2" customFormat="1" ht="6.95" hidden="1" customHeight="1">
      <c r="A27" s="28"/>
      <c r="B27" s="33"/>
      <c r="C27" s="28"/>
      <c r="D27" s="28"/>
      <c r="E27" s="28"/>
      <c r="F27" s="28"/>
      <c r="G27" s="28"/>
      <c r="H27" s="28"/>
      <c r="I27" s="28"/>
      <c r="J27" s="28"/>
      <c r="K27" s="28"/>
      <c r="L27" s="49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</row>
    <row r="28" spans="1:31" s="2" customFormat="1" ht="12" hidden="1" customHeight="1">
      <c r="A28" s="28"/>
      <c r="B28" s="33"/>
      <c r="C28" s="28"/>
      <c r="D28" s="117" t="s">
        <v>31</v>
      </c>
      <c r="E28" s="28"/>
      <c r="F28" s="28"/>
      <c r="G28" s="28"/>
      <c r="H28" s="28"/>
      <c r="I28" s="28"/>
      <c r="J28" s="28"/>
      <c r="K28" s="28"/>
      <c r="L28" s="49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</row>
    <row r="29" spans="1:31" s="8" customFormat="1" ht="16.5" hidden="1" customHeight="1">
      <c r="A29" s="119"/>
      <c r="B29" s="120"/>
      <c r="C29" s="119"/>
      <c r="D29" s="119"/>
      <c r="E29" s="267" t="s">
        <v>1</v>
      </c>
      <c r="F29" s="267"/>
      <c r="G29" s="267"/>
      <c r="H29" s="267"/>
      <c r="I29" s="119"/>
      <c r="J29" s="119"/>
      <c r="K29" s="119"/>
      <c r="L29" s="121"/>
      <c r="S29" s="119"/>
      <c r="T29" s="119"/>
      <c r="U29" s="119"/>
      <c r="V29" s="119"/>
      <c r="W29" s="119"/>
      <c r="X29" s="119"/>
      <c r="Y29" s="119"/>
      <c r="Z29" s="119"/>
      <c r="AA29" s="119"/>
      <c r="AB29" s="119"/>
      <c r="AC29" s="119"/>
      <c r="AD29" s="119"/>
      <c r="AE29" s="119"/>
    </row>
    <row r="30" spans="1:31" s="2" customFormat="1" ht="6.95" hidden="1" customHeight="1">
      <c r="A30" s="28"/>
      <c r="B30" s="33"/>
      <c r="C30" s="28"/>
      <c r="D30" s="28"/>
      <c r="E30" s="28"/>
      <c r="F30" s="28"/>
      <c r="G30" s="28"/>
      <c r="H30" s="28"/>
      <c r="I30" s="28"/>
      <c r="J30" s="28"/>
      <c r="K30" s="28"/>
      <c r="L30" s="49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</row>
    <row r="31" spans="1:31" s="2" customFormat="1" ht="6.95" hidden="1" customHeight="1">
      <c r="A31" s="28"/>
      <c r="B31" s="33"/>
      <c r="C31" s="28"/>
      <c r="D31" s="122"/>
      <c r="E31" s="122"/>
      <c r="F31" s="122"/>
      <c r="G31" s="122"/>
      <c r="H31" s="122"/>
      <c r="I31" s="122"/>
      <c r="J31" s="122"/>
      <c r="K31" s="122"/>
      <c r="L31" s="49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</row>
    <row r="32" spans="1:31" s="2" customFormat="1" ht="25.35" hidden="1" customHeight="1">
      <c r="A32" s="28"/>
      <c r="B32" s="33"/>
      <c r="C32" s="28"/>
      <c r="D32" s="123" t="s">
        <v>32</v>
      </c>
      <c r="E32" s="28"/>
      <c r="F32" s="28"/>
      <c r="G32" s="28"/>
      <c r="H32" s="28"/>
      <c r="I32" s="28"/>
      <c r="J32" s="124">
        <f>ROUND(J128, 2)</f>
        <v>60768.4</v>
      </c>
      <c r="K32" s="28"/>
      <c r="L32" s="49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</row>
    <row r="33" spans="1:31" s="2" customFormat="1" ht="6.95" hidden="1" customHeight="1">
      <c r="A33" s="28"/>
      <c r="B33" s="33"/>
      <c r="C33" s="28"/>
      <c r="D33" s="122"/>
      <c r="E33" s="122"/>
      <c r="F33" s="122"/>
      <c r="G33" s="122"/>
      <c r="H33" s="122"/>
      <c r="I33" s="122"/>
      <c r="J33" s="122"/>
      <c r="K33" s="122"/>
      <c r="L33" s="49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</row>
    <row r="34" spans="1:31" s="2" customFormat="1" ht="14.45" hidden="1" customHeight="1">
      <c r="A34" s="28"/>
      <c r="B34" s="33"/>
      <c r="C34" s="28"/>
      <c r="D34" s="28"/>
      <c r="E34" s="28"/>
      <c r="F34" s="125" t="s">
        <v>34</v>
      </c>
      <c r="G34" s="28"/>
      <c r="H34" s="28"/>
      <c r="I34" s="125" t="s">
        <v>33</v>
      </c>
      <c r="J34" s="125" t="s">
        <v>35</v>
      </c>
      <c r="K34" s="28"/>
      <c r="L34" s="49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</row>
    <row r="35" spans="1:31" s="2" customFormat="1" ht="14.45" hidden="1" customHeight="1">
      <c r="A35" s="28"/>
      <c r="B35" s="33"/>
      <c r="C35" s="28"/>
      <c r="D35" s="126" t="s">
        <v>36</v>
      </c>
      <c r="E35" s="127" t="s">
        <v>37</v>
      </c>
      <c r="F35" s="128">
        <f>ROUND((SUM(BE128:BE152)),  2)</f>
        <v>0</v>
      </c>
      <c r="G35" s="129"/>
      <c r="H35" s="129"/>
      <c r="I35" s="130">
        <v>0.23</v>
      </c>
      <c r="J35" s="128">
        <f>ROUND(((SUM(BE128:BE152))*I35),  2)</f>
        <v>0</v>
      </c>
      <c r="K35" s="28"/>
      <c r="L35" s="49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</row>
    <row r="36" spans="1:31" s="2" customFormat="1" ht="14.45" hidden="1" customHeight="1">
      <c r="A36" s="28"/>
      <c r="B36" s="33"/>
      <c r="C36" s="28"/>
      <c r="D36" s="28"/>
      <c r="E36" s="127" t="s">
        <v>38</v>
      </c>
      <c r="F36" s="131">
        <f>ROUND((SUM(BF128:BF152)),  2)</f>
        <v>60768.4</v>
      </c>
      <c r="G36" s="28"/>
      <c r="H36" s="28"/>
      <c r="I36" s="132">
        <v>0.23</v>
      </c>
      <c r="J36" s="131">
        <f>ROUND(((SUM(BF128:BF152))*I36),  2)</f>
        <v>13976.73</v>
      </c>
      <c r="K36" s="28"/>
      <c r="L36" s="49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</row>
    <row r="37" spans="1:31" s="2" customFormat="1" ht="14.45" hidden="1" customHeight="1">
      <c r="A37" s="28"/>
      <c r="B37" s="33"/>
      <c r="C37" s="28"/>
      <c r="D37" s="28"/>
      <c r="E37" s="117" t="s">
        <v>39</v>
      </c>
      <c r="F37" s="131">
        <f>ROUND((SUM(BG128:BG152)),  2)</f>
        <v>0</v>
      </c>
      <c r="G37" s="28"/>
      <c r="H37" s="28"/>
      <c r="I37" s="132">
        <v>0.23</v>
      </c>
      <c r="J37" s="131">
        <f>0</f>
        <v>0</v>
      </c>
      <c r="K37" s="28"/>
      <c r="L37" s="49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</row>
    <row r="38" spans="1:31" s="2" customFormat="1" ht="14.45" hidden="1" customHeight="1">
      <c r="A38" s="28"/>
      <c r="B38" s="33"/>
      <c r="C38" s="28"/>
      <c r="D38" s="28"/>
      <c r="E38" s="117" t="s">
        <v>40</v>
      </c>
      <c r="F38" s="131">
        <f>ROUND((SUM(BH128:BH152)),  2)</f>
        <v>0</v>
      </c>
      <c r="G38" s="28"/>
      <c r="H38" s="28"/>
      <c r="I38" s="132">
        <v>0.23</v>
      </c>
      <c r="J38" s="131">
        <f>0</f>
        <v>0</v>
      </c>
      <c r="K38" s="28"/>
      <c r="L38" s="49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</row>
    <row r="39" spans="1:31" s="2" customFormat="1" ht="14.45" hidden="1" customHeight="1">
      <c r="A39" s="28"/>
      <c r="B39" s="33"/>
      <c r="C39" s="28"/>
      <c r="D39" s="28"/>
      <c r="E39" s="127" t="s">
        <v>41</v>
      </c>
      <c r="F39" s="128">
        <f>ROUND((SUM(BI128:BI152)),  2)</f>
        <v>0</v>
      </c>
      <c r="G39" s="129"/>
      <c r="H39" s="129"/>
      <c r="I39" s="130">
        <v>0</v>
      </c>
      <c r="J39" s="128">
        <f>0</f>
        <v>0</v>
      </c>
      <c r="K39" s="28"/>
      <c r="L39" s="49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</row>
    <row r="40" spans="1:31" s="2" customFormat="1" ht="6.95" hidden="1" customHeight="1">
      <c r="A40" s="28"/>
      <c r="B40" s="33"/>
      <c r="C40" s="28"/>
      <c r="D40" s="28"/>
      <c r="E40" s="28"/>
      <c r="F40" s="28"/>
      <c r="G40" s="28"/>
      <c r="H40" s="28"/>
      <c r="I40" s="28"/>
      <c r="J40" s="28"/>
      <c r="K40" s="28"/>
      <c r="L40" s="49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</row>
    <row r="41" spans="1:31" s="2" customFormat="1" ht="25.35" hidden="1" customHeight="1">
      <c r="A41" s="28"/>
      <c r="B41" s="33"/>
      <c r="C41" s="133"/>
      <c r="D41" s="134" t="s">
        <v>42</v>
      </c>
      <c r="E41" s="135"/>
      <c r="F41" s="135"/>
      <c r="G41" s="136" t="s">
        <v>43</v>
      </c>
      <c r="H41" s="137" t="s">
        <v>44</v>
      </c>
      <c r="I41" s="135"/>
      <c r="J41" s="138">
        <f>SUM(J32:J39)</f>
        <v>74745.13</v>
      </c>
      <c r="K41" s="139"/>
      <c r="L41" s="49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</row>
    <row r="42" spans="1:31" s="2" customFormat="1" ht="14.45" hidden="1" customHeight="1">
      <c r="A42" s="28"/>
      <c r="B42" s="33"/>
      <c r="C42" s="28"/>
      <c r="D42" s="28"/>
      <c r="E42" s="28"/>
      <c r="F42" s="28"/>
      <c r="G42" s="28"/>
      <c r="H42" s="28"/>
      <c r="I42" s="28"/>
      <c r="J42" s="28"/>
      <c r="K42" s="28"/>
      <c r="L42" s="49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</row>
    <row r="43" spans="1:31" s="1" customFormat="1" ht="14.45" hidden="1" customHeight="1">
      <c r="B43" s="17"/>
      <c r="L43" s="17"/>
    </row>
    <row r="44" spans="1:31" s="1" customFormat="1" ht="14.45" hidden="1" customHeight="1">
      <c r="B44" s="17"/>
      <c r="L44" s="17"/>
    </row>
    <row r="45" spans="1:31" s="1" customFormat="1" ht="14.45" hidden="1" customHeight="1">
      <c r="B45" s="17"/>
      <c r="L45" s="17"/>
    </row>
    <row r="46" spans="1:31" s="1" customFormat="1" ht="14.45" hidden="1" customHeight="1">
      <c r="B46" s="17"/>
      <c r="L46" s="17"/>
    </row>
    <row r="47" spans="1:31" s="1" customFormat="1" ht="14.45" hidden="1" customHeight="1">
      <c r="B47" s="17"/>
      <c r="L47" s="17"/>
    </row>
    <row r="48" spans="1:31" s="1" customFormat="1" ht="14.45" hidden="1" customHeight="1">
      <c r="B48" s="17"/>
      <c r="L48" s="17"/>
    </row>
    <row r="49" spans="1:31" s="1" customFormat="1" ht="14.45" hidden="1" customHeight="1">
      <c r="B49" s="17"/>
      <c r="L49" s="17"/>
    </row>
    <row r="50" spans="1:31" s="2" customFormat="1" ht="14.45" hidden="1" customHeight="1">
      <c r="B50" s="49"/>
      <c r="D50" s="140" t="s">
        <v>45</v>
      </c>
      <c r="E50" s="141"/>
      <c r="F50" s="141"/>
      <c r="G50" s="140" t="s">
        <v>46</v>
      </c>
      <c r="H50" s="141"/>
      <c r="I50" s="141"/>
      <c r="J50" s="141"/>
      <c r="K50" s="141"/>
      <c r="L50" s="49"/>
    </row>
    <row r="51" spans="1:31" ht="11.25" hidden="1">
      <c r="B51" s="17"/>
      <c r="L51" s="17"/>
    </row>
    <row r="52" spans="1:31" ht="11.25" hidden="1">
      <c r="B52" s="17"/>
      <c r="L52" s="17"/>
    </row>
    <row r="53" spans="1:31" ht="11.25" hidden="1">
      <c r="B53" s="17"/>
      <c r="L53" s="17"/>
    </row>
    <row r="54" spans="1:31" ht="11.25" hidden="1">
      <c r="B54" s="17"/>
      <c r="L54" s="17"/>
    </row>
    <row r="55" spans="1:31" ht="11.25" hidden="1">
      <c r="B55" s="17"/>
      <c r="L55" s="17"/>
    </row>
    <row r="56" spans="1:31" ht="11.25" hidden="1">
      <c r="B56" s="17"/>
      <c r="L56" s="17"/>
    </row>
    <row r="57" spans="1:31" ht="11.25" hidden="1">
      <c r="B57" s="17"/>
      <c r="L57" s="17"/>
    </row>
    <row r="58" spans="1:31" ht="11.25" hidden="1">
      <c r="B58" s="17"/>
      <c r="L58" s="17"/>
    </row>
    <row r="59" spans="1:31" ht="11.25" hidden="1">
      <c r="B59" s="17"/>
      <c r="L59" s="17"/>
    </row>
    <row r="60" spans="1:31" ht="11.25" hidden="1">
      <c r="B60" s="17"/>
      <c r="L60" s="17"/>
    </row>
    <row r="61" spans="1:31" s="2" customFormat="1" ht="12.75" hidden="1">
      <c r="A61" s="28"/>
      <c r="B61" s="33"/>
      <c r="C61" s="28"/>
      <c r="D61" s="142" t="s">
        <v>47</v>
      </c>
      <c r="E61" s="143"/>
      <c r="F61" s="144" t="s">
        <v>48</v>
      </c>
      <c r="G61" s="142" t="s">
        <v>47</v>
      </c>
      <c r="H61" s="143"/>
      <c r="I61" s="143"/>
      <c r="J61" s="145" t="s">
        <v>48</v>
      </c>
      <c r="K61" s="143"/>
      <c r="L61" s="49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</row>
    <row r="62" spans="1:31" ht="11.25" hidden="1">
      <c r="B62" s="17"/>
      <c r="L62" s="17"/>
    </row>
    <row r="63" spans="1:31" ht="11.25" hidden="1">
      <c r="B63" s="17"/>
      <c r="L63" s="17"/>
    </row>
    <row r="64" spans="1:31" ht="11.25" hidden="1">
      <c r="B64" s="17"/>
      <c r="L64" s="17"/>
    </row>
    <row r="65" spans="1:31" s="2" customFormat="1" ht="12.75" hidden="1">
      <c r="A65" s="28"/>
      <c r="B65" s="33"/>
      <c r="C65" s="28"/>
      <c r="D65" s="140" t="s">
        <v>49</v>
      </c>
      <c r="E65" s="146"/>
      <c r="F65" s="146"/>
      <c r="G65" s="140" t="s">
        <v>50</v>
      </c>
      <c r="H65" s="146"/>
      <c r="I65" s="146"/>
      <c r="J65" s="146"/>
      <c r="K65" s="146"/>
      <c r="L65" s="49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</row>
    <row r="66" spans="1:31" ht="11.25" hidden="1">
      <c r="B66" s="17"/>
      <c r="L66" s="17"/>
    </row>
    <row r="67" spans="1:31" ht="11.25" hidden="1">
      <c r="B67" s="17"/>
      <c r="L67" s="17"/>
    </row>
    <row r="68" spans="1:31" ht="11.25" hidden="1">
      <c r="B68" s="17"/>
      <c r="L68" s="17"/>
    </row>
    <row r="69" spans="1:31" ht="11.25" hidden="1">
      <c r="B69" s="17"/>
      <c r="L69" s="17"/>
    </row>
    <row r="70" spans="1:31" ht="11.25" hidden="1">
      <c r="B70" s="17"/>
      <c r="L70" s="17"/>
    </row>
    <row r="71" spans="1:31" ht="11.25" hidden="1">
      <c r="B71" s="17"/>
      <c r="L71" s="17"/>
    </row>
    <row r="72" spans="1:31" ht="11.25" hidden="1">
      <c r="B72" s="17"/>
      <c r="L72" s="17"/>
    </row>
    <row r="73" spans="1:31" ht="11.25" hidden="1">
      <c r="B73" s="17"/>
      <c r="L73" s="17"/>
    </row>
    <row r="74" spans="1:31" ht="11.25" hidden="1">
      <c r="B74" s="17"/>
      <c r="L74" s="17"/>
    </row>
    <row r="75" spans="1:31" ht="11.25" hidden="1">
      <c r="B75" s="17"/>
      <c r="L75" s="17"/>
    </row>
    <row r="76" spans="1:31" s="2" customFormat="1" ht="12.75" hidden="1">
      <c r="A76" s="28"/>
      <c r="B76" s="33"/>
      <c r="C76" s="28"/>
      <c r="D76" s="142" t="s">
        <v>47</v>
      </c>
      <c r="E76" s="143"/>
      <c r="F76" s="144" t="s">
        <v>48</v>
      </c>
      <c r="G76" s="142" t="s">
        <v>47</v>
      </c>
      <c r="H76" s="143"/>
      <c r="I76" s="143"/>
      <c r="J76" s="145" t="s">
        <v>48</v>
      </c>
      <c r="K76" s="143"/>
      <c r="L76" s="49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</row>
    <row r="77" spans="1:31" s="2" customFormat="1" ht="14.45" hidden="1" customHeight="1">
      <c r="A77" s="28"/>
      <c r="B77" s="147"/>
      <c r="C77" s="148"/>
      <c r="D77" s="148"/>
      <c r="E77" s="148"/>
      <c r="F77" s="148"/>
      <c r="G77" s="148"/>
      <c r="H77" s="148"/>
      <c r="I77" s="148"/>
      <c r="J77" s="148"/>
      <c r="K77" s="148"/>
      <c r="L77" s="49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</row>
    <row r="78" spans="1:31" ht="11.25" hidden="1"/>
    <row r="79" spans="1:31" ht="11.25" hidden="1"/>
    <row r="80" spans="1:31" ht="11.25" hidden="1"/>
    <row r="81" spans="1:31" s="2" customFormat="1" ht="6.95" hidden="1" customHeight="1">
      <c r="A81" s="28"/>
      <c r="B81" s="149"/>
      <c r="C81" s="150"/>
      <c r="D81" s="150"/>
      <c r="E81" s="150"/>
      <c r="F81" s="150"/>
      <c r="G81" s="150"/>
      <c r="H81" s="150"/>
      <c r="I81" s="150"/>
      <c r="J81" s="150"/>
      <c r="K81" s="150"/>
      <c r="L81" s="49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</row>
    <row r="82" spans="1:31" s="2" customFormat="1" ht="24.95" hidden="1" customHeight="1">
      <c r="A82" s="28"/>
      <c r="B82" s="29"/>
      <c r="C82" s="20" t="s">
        <v>98</v>
      </c>
      <c r="D82" s="30"/>
      <c r="E82" s="30"/>
      <c r="F82" s="30"/>
      <c r="G82" s="30"/>
      <c r="H82" s="30"/>
      <c r="I82" s="30"/>
      <c r="J82" s="30"/>
      <c r="K82" s="30"/>
      <c r="L82" s="49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</row>
    <row r="83" spans="1:31" s="2" customFormat="1" ht="6.95" hidden="1" customHeight="1">
      <c r="A83" s="28"/>
      <c r="B83" s="29"/>
      <c r="C83" s="30"/>
      <c r="D83" s="30"/>
      <c r="E83" s="30"/>
      <c r="F83" s="30"/>
      <c r="G83" s="30"/>
      <c r="H83" s="30"/>
      <c r="I83" s="30"/>
      <c r="J83" s="30"/>
      <c r="K83" s="30"/>
      <c r="L83" s="49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</row>
    <row r="84" spans="1:31" s="2" customFormat="1" ht="12" hidden="1" customHeight="1">
      <c r="A84" s="28"/>
      <c r="B84" s="29"/>
      <c r="C84" s="25" t="s">
        <v>13</v>
      </c>
      <c r="D84" s="30"/>
      <c r="E84" s="30"/>
      <c r="F84" s="30"/>
      <c r="G84" s="30"/>
      <c r="H84" s="30"/>
      <c r="I84" s="30"/>
      <c r="J84" s="30"/>
      <c r="K84" s="30"/>
      <c r="L84" s="49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</row>
    <row r="85" spans="1:31" s="2" customFormat="1" ht="26.25" hidden="1" customHeight="1">
      <c r="A85" s="28"/>
      <c r="B85" s="29"/>
      <c r="C85" s="30"/>
      <c r="D85" s="30"/>
      <c r="E85" s="268" t="str">
        <f>E7</f>
        <v>Rekonštrukcia striech na objekte Domova mládeže a jedálne budovy školy - PD</v>
      </c>
      <c r="F85" s="269"/>
      <c r="G85" s="269"/>
      <c r="H85" s="269"/>
      <c r="I85" s="30"/>
      <c r="J85" s="30"/>
      <c r="K85" s="30"/>
      <c r="L85" s="49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</row>
    <row r="86" spans="1:31" s="1" customFormat="1" ht="12" hidden="1" customHeight="1">
      <c r="B86" s="18"/>
      <c r="C86" s="25" t="s">
        <v>94</v>
      </c>
      <c r="D86" s="19"/>
      <c r="E86" s="19"/>
      <c r="F86" s="19"/>
      <c r="G86" s="19"/>
      <c r="H86" s="19"/>
      <c r="I86" s="19"/>
      <c r="J86" s="19"/>
      <c r="K86" s="19"/>
      <c r="L86" s="17"/>
    </row>
    <row r="87" spans="1:31" s="2" customFormat="1" ht="16.5" hidden="1" customHeight="1">
      <c r="A87" s="28"/>
      <c r="B87" s="29"/>
      <c r="C87" s="30"/>
      <c r="D87" s="30"/>
      <c r="E87" s="268" t="s">
        <v>95</v>
      </c>
      <c r="F87" s="270"/>
      <c r="G87" s="270"/>
      <c r="H87" s="270"/>
      <c r="I87" s="30"/>
      <c r="J87" s="30"/>
      <c r="K87" s="30"/>
      <c r="L87" s="49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</row>
    <row r="88" spans="1:31" s="2" customFormat="1" ht="12" hidden="1" customHeight="1">
      <c r="A88" s="28"/>
      <c r="B88" s="29"/>
      <c r="C88" s="25" t="s">
        <v>96</v>
      </c>
      <c r="D88" s="30"/>
      <c r="E88" s="30"/>
      <c r="F88" s="30"/>
      <c r="G88" s="30"/>
      <c r="H88" s="30"/>
      <c r="I88" s="30"/>
      <c r="J88" s="30"/>
      <c r="K88" s="30"/>
      <c r="L88" s="49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</row>
    <row r="89" spans="1:31" s="2" customFormat="1" ht="16.5" hidden="1" customHeight="1">
      <c r="A89" s="28"/>
      <c r="B89" s="29"/>
      <c r="C89" s="30"/>
      <c r="D89" s="30"/>
      <c r="E89" s="220" t="str">
        <f>E11</f>
        <v>SO 02.1 - Plochá strecha - búracie práce</v>
      </c>
      <c r="F89" s="270"/>
      <c r="G89" s="270"/>
      <c r="H89" s="270"/>
      <c r="I89" s="30"/>
      <c r="J89" s="30"/>
      <c r="K89" s="30"/>
      <c r="L89" s="49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</row>
    <row r="90" spans="1:31" s="2" customFormat="1" ht="6.95" hidden="1" customHeight="1">
      <c r="A90" s="28"/>
      <c r="B90" s="29"/>
      <c r="C90" s="30"/>
      <c r="D90" s="30"/>
      <c r="E90" s="30"/>
      <c r="F90" s="30"/>
      <c r="G90" s="30"/>
      <c r="H90" s="30"/>
      <c r="I90" s="30"/>
      <c r="J90" s="30"/>
      <c r="K90" s="30"/>
      <c r="L90" s="49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</row>
    <row r="91" spans="1:31" s="2" customFormat="1" ht="12" hidden="1" customHeight="1">
      <c r="A91" s="28"/>
      <c r="B91" s="29"/>
      <c r="C91" s="25" t="s">
        <v>17</v>
      </c>
      <c r="D91" s="30"/>
      <c r="E91" s="30"/>
      <c r="F91" s="23" t="str">
        <f>F14</f>
        <v xml:space="preserve"> </v>
      </c>
      <c r="G91" s="30"/>
      <c r="H91" s="30"/>
      <c r="I91" s="25" t="s">
        <v>19</v>
      </c>
      <c r="J91" s="64" t="str">
        <f>IF(J14="","",J14)</f>
        <v>11. 3. 2026</v>
      </c>
      <c r="K91" s="30"/>
      <c r="L91" s="49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</row>
    <row r="92" spans="1:31" s="2" customFormat="1" ht="6.95" hidden="1" customHeight="1">
      <c r="A92" s="28"/>
      <c r="B92" s="29"/>
      <c r="C92" s="30"/>
      <c r="D92" s="30"/>
      <c r="E92" s="30"/>
      <c r="F92" s="30"/>
      <c r="G92" s="30"/>
      <c r="H92" s="30"/>
      <c r="I92" s="30"/>
      <c r="J92" s="30"/>
      <c r="K92" s="30"/>
      <c r="L92" s="49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</row>
    <row r="93" spans="1:31" s="2" customFormat="1" ht="15.2" hidden="1" customHeight="1">
      <c r="A93" s="28"/>
      <c r="B93" s="29"/>
      <c r="C93" s="25" t="s">
        <v>21</v>
      </c>
      <c r="D93" s="30"/>
      <c r="E93" s="30"/>
      <c r="F93" s="23" t="str">
        <f>E17</f>
        <v xml:space="preserve"> </v>
      </c>
      <c r="G93" s="30"/>
      <c r="H93" s="30"/>
      <c r="I93" s="25" t="s">
        <v>28</v>
      </c>
      <c r="J93" s="26" t="str">
        <f>E23</f>
        <v xml:space="preserve"> </v>
      </c>
      <c r="K93" s="30"/>
      <c r="L93" s="49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</row>
    <row r="94" spans="1:31" s="2" customFormat="1" ht="15.2" hidden="1" customHeight="1">
      <c r="A94" s="28"/>
      <c r="B94" s="29"/>
      <c r="C94" s="25" t="s">
        <v>24</v>
      </c>
      <c r="D94" s="30"/>
      <c r="E94" s="30"/>
      <c r="F94" s="23" t="str">
        <f>IF(E20="","",E20)</f>
        <v>Swietelsky-Slovakia spol. s r.o.</v>
      </c>
      <c r="G94" s="30"/>
      <c r="H94" s="30"/>
      <c r="I94" s="25" t="s">
        <v>30</v>
      </c>
      <c r="J94" s="26" t="str">
        <f>E26</f>
        <v xml:space="preserve"> </v>
      </c>
      <c r="K94" s="30"/>
      <c r="L94" s="49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</row>
    <row r="95" spans="1:31" s="2" customFormat="1" ht="10.35" hidden="1" customHeight="1">
      <c r="A95" s="28"/>
      <c r="B95" s="29"/>
      <c r="C95" s="30"/>
      <c r="D95" s="30"/>
      <c r="E95" s="30"/>
      <c r="F95" s="30"/>
      <c r="G95" s="30"/>
      <c r="H95" s="30"/>
      <c r="I95" s="30"/>
      <c r="J95" s="30"/>
      <c r="K95" s="30"/>
      <c r="L95" s="49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</row>
    <row r="96" spans="1:31" s="2" customFormat="1" ht="29.25" hidden="1" customHeight="1">
      <c r="A96" s="28"/>
      <c r="B96" s="29"/>
      <c r="C96" s="151" t="s">
        <v>99</v>
      </c>
      <c r="D96" s="152"/>
      <c r="E96" s="152"/>
      <c r="F96" s="152"/>
      <c r="G96" s="152"/>
      <c r="H96" s="152"/>
      <c r="I96" s="152"/>
      <c r="J96" s="153" t="s">
        <v>100</v>
      </c>
      <c r="K96" s="152"/>
      <c r="L96" s="49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</row>
    <row r="97" spans="1:47" s="2" customFormat="1" ht="10.35" hidden="1" customHeight="1">
      <c r="A97" s="28"/>
      <c r="B97" s="29"/>
      <c r="C97" s="30"/>
      <c r="D97" s="30"/>
      <c r="E97" s="30"/>
      <c r="F97" s="30"/>
      <c r="G97" s="30"/>
      <c r="H97" s="30"/>
      <c r="I97" s="30"/>
      <c r="J97" s="30"/>
      <c r="K97" s="30"/>
      <c r="L97" s="49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</row>
    <row r="98" spans="1:47" s="2" customFormat="1" ht="22.9" hidden="1" customHeight="1">
      <c r="A98" s="28"/>
      <c r="B98" s="29"/>
      <c r="C98" s="154" t="s">
        <v>101</v>
      </c>
      <c r="D98" s="30"/>
      <c r="E98" s="30"/>
      <c r="F98" s="30"/>
      <c r="G98" s="30"/>
      <c r="H98" s="30"/>
      <c r="I98" s="30"/>
      <c r="J98" s="82">
        <f>J128</f>
        <v>60768.400000000016</v>
      </c>
      <c r="K98" s="30"/>
      <c r="L98" s="49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U98" s="14" t="s">
        <v>102</v>
      </c>
    </row>
    <row r="99" spans="1:47" s="9" customFormat="1" ht="24.95" hidden="1" customHeight="1">
      <c r="B99" s="155"/>
      <c r="C99" s="156"/>
      <c r="D99" s="157" t="s">
        <v>103</v>
      </c>
      <c r="E99" s="158"/>
      <c r="F99" s="158"/>
      <c r="G99" s="158"/>
      <c r="H99" s="158"/>
      <c r="I99" s="158"/>
      <c r="J99" s="159">
        <f>J129</f>
        <v>58337.070000000014</v>
      </c>
      <c r="K99" s="156"/>
      <c r="L99" s="160"/>
    </row>
    <row r="100" spans="1:47" s="10" customFormat="1" ht="19.899999999999999" hidden="1" customHeight="1">
      <c r="B100" s="161"/>
      <c r="C100" s="102"/>
      <c r="D100" s="162" t="s">
        <v>104</v>
      </c>
      <c r="E100" s="163"/>
      <c r="F100" s="163"/>
      <c r="G100" s="163"/>
      <c r="H100" s="163"/>
      <c r="I100" s="163"/>
      <c r="J100" s="164">
        <f>J130</f>
        <v>4821.87</v>
      </c>
      <c r="K100" s="102"/>
      <c r="L100" s="165"/>
    </row>
    <row r="101" spans="1:47" s="10" customFormat="1" ht="19.899999999999999" hidden="1" customHeight="1">
      <c r="B101" s="161"/>
      <c r="C101" s="102"/>
      <c r="D101" s="162" t="s">
        <v>105</v>
      </c>
      <c r="E101" s="163"/>
      <c r="F101" s="163"/>
      <c r="G101" s="163"/>
      <c r="H101" s="163"/>
      <c r="I101" s="163"/>
      <c r="J101" s="164">
        <f>J132</f>
        <v>53515.200000000012</v>
      </c>
      <c r="K101" s="102"/>
      <c r="L101" s="165"/>
    </row>
    <row r="102" spans="1:47" s="9" customFormat="1" ht="24.95" hidden="1" customHeight="1">
      <c r="B102" s="155"/>
      <c r="C102" s="156"/>
      <c r="D102" s="157" t="s">
        <v>106</v>
      </c>
      <c r="E102" s="158"/>
      <c r="F102" s="158"/>
      <c r="G102" s="158"/>
      <c r="H102" s="158"/>
      <c r="I102" s="158"/>
      <c r="J102" s="159">
        <f>J141</f>
        <v>2431.33</v>
      </c>
      <c r="K102" s="156"/>
      <c r="L102" s="160"/>
    </row>
    <row r="103" spans="1:47" s="10" customFormat="1" ht="19.899999999999999" hidden="1" customHeight="1">
      <c r="B103" s="161"/>
      <c r="C103" s="102"/>
      <c r="D103" s="162" t="s">
        <v>107</v>
      </c>
      <c r="E103" s="163"/>
      <c r="F103" s="163"/>
      <c r="G103" s="163"/>
      <c r="H103" s="163"/>
      <c r="I103" s="163"/>
      <c r="J103" s="164">
        <f>J142</f>
        <v>599.88</v>
      </c>
      <c r="K103" s="102"/>
      <c r="L103" s="165"/>
    </row>
    <row r="104" spans="1:47" s="10" customFormat="1" ht="19.899999999999999" hidden="1" customHeight="1">
      <c r="B104" s="161"/>
      <c r="C104" s="102"/>
      <c r="D104" s="162" t="s">
        <v>108</v>
      </c>
      <c r="E104" s="163"/>
      <c r="F104" s="163"/>
      <c r="G104" s="163"/>
      <c r="H104" s="163"/>
      <c r="I104" s="163"/>
      <c r="J104" s="164">
        <f>J144</f>
        <v>745.65</v>
      </c>
      <c r="K104" s="102"/>
      <c r="L104" s="165"/>
    </row>
    <row r="105" spans="1:47" s="10" customFormat="1" ht="19.899999999999999" hidden="1" customHeight="1">
      <c r="B105" s="161"/>
      <c r="C105" s="102"/>
      <c r="D105" s="162" t="s">
        <v>109</v>
      </c>
      <c r="E105" s="163"/>
      <c r="F105" s="163"/>
      <c r="G105" s="163"/>
      <c r="H105" s="163"/>
      <c r="I105" s="163"/>
      <c r="J105" s="164">
        <f>J146</f>
        <v>908.5</v>
      </c>
      <c r="K105" s="102"/>
      <c r="L105" s="165"/>
    </row>
    <row r="106" spans="1:47" s="10" customFormat="1" ht="19.899999999999999" hidden="1" customHeight="1">
      <c r="B106" s="161"/>
      <c r="C106" s="102"/>
      <c r="D106" s="162" t="s">
        <v>110</v>
      </c>
      <c r="E106" s="163"/>
      <c r="F106" s="163"/>
      <c r="G106" s="163"/>
      <c r="H106" s="163"/>
      <c r="I106" s="163"/>
      <c r="J106" s="164">
        <f>J150</f>
        <v>177.29999999999998</v>
      </c>
      <c r="K106" s="102"/>
      <c r="L106" s="165"/>
    </row>
    <row r="107" spans="1:47" s="2" customFormat="1" ht="21.75" hidden="1" customHeight="1">
      <c r="A107" s="28"/>
      <c r="B107" s="29"/>
      <c r="C107" s="30"/>
      <c r="D107" s="30"/>
      <c r="E107" s="30"/>
      <c r="F107" s="30"/>
      <c r="G107" s="30"/>
      <c r="H107" s="30"/>
      <c r="I107" s="30"/>
      <c r="J107" s="30"/>
      <c r="K107" s="30"/>
      <c r="L107" s="49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</row>
    <row r="108" spans="1:47" s="2" customFormat="1" ht="6.95" hidden="1" customHeight="1">
      <c r="A108" s="28"/>
      <c r="B108" s="52"/>
      <c r="C108" s="53"/>
      <c r="D108" s="53"/>
      <c r="E108" s="53"/>
      <c r="F108" s="53"/>
      <c r="G108" s="53"/>
      <c r="H108" s="53"/>
      <c r="I108" s="53"/>
      <c r="J108" s="53"/>
      <c r="K108" s="53"/>
      <c r="L108" s="49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</row>
    <row r="109" spans="1:47" ht="11.25" hidden="1"/>
    <row r="110" spans="1:47" ht="11.25" hidden="1"/>
    <row r="111" spans="1:47" ht="11.25" hidden="1"/>
    <row r="112" spans="1:47" s="2" customFormat="1" ht="6.95" customHeight="1">
      <c r="A112" s="28"/>
      <c r="B112" s="54"/>
      <c r="C112" s="55"/>
      <c r="D112" s="55"/>
      <c r="E112" s="55"/>
      <c r="F112" s="55"/>
      <c r="G112" s="55"/>
      <c r="H112" s="55"/>
      <c r="I112" s="55"/>
      <c r="J112" s="55"/>
      <c r="K112" s="55"/>
      <c r="L112" s="49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</row>
    <row r="113" spans="1:63" s="2" customFormat="1" ht="24.95" customHeight="1">
      <c r="A113" s="28"/>
      <c r="B113" s="29"/>
      <c r="C113" s="20" t="s">
        <v>111</v>
      </c>
      <c r="D113" s="30"/>
      <c r="E113" s="30"/>
      <c r="F113" s="30"/>
      <c r="G113" s="30"/>
      <c r="H113" s="30"/>
      <c r="I113" s="30"/>
      <c r="J113" s="30"/>
      <c r="K113" s="30"/>
      <c r="L113" s="49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</row>
    <row r="114" spans="1:63" s="2" customFormat="1" ht="6.95" customHeight="1">
      <c r="A114" s="28"/>
      <c r="B114" s="29"/>
      <c r="C114" s="30"/>
      <c r="D114" s="30"/>
      <c r="E114" s="30"/>
      <c r="F114" s="30"/>
      <c r="G114" s="30"/>
      <c r="H114" s="30"/>
      <c r="I114" s="30"/>
      <c r="J114" s="30"/>
      <c r="K114" s="30"/>
      <c r="L114" s="49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</row>
    <row r="115" spans="1:63" s="2" customFormat="1" ht="12" customHeight="1">
      <c r="A115" s="28"/>
      <c r="B115" s="29"/>
      <c r="C115" s="25" t="s">
        <v>13</v>
      </c>
      <c r="D115" s="30"/>
      <c r="E115" s="30"/>
      <c r="F115" s="30"/>
      <c r="G115" s="30"/>
      <c r="H115" s="30"/>
      <c r="I115" s="30"/>
      <c r="J115" s="30"/>
      <c r="K115" s="30"/>
      <c r="L115" s="49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</row>
    <row r="116" spans="1:63" s="2" customFormat="1" ht="26.25" customHeight="1">
      <c r="A116" s="28"/>
      <c r="B116" s="29"/>
      <c r="C116" s="30"/>
      <c r="D116" s="30"/>
      <c r="E116" s="268" t="str">
        <f>E7</f>
        <v>Rekonštrukcia striech na objekte Domova mládeže a jedálne budovy školy - PD</v>
      </c>
      <c r="F116" s="269"/>
      <c r="G116" s="269"/>
      <c r="H116" s="269"/>
      <c r="I116" s="30"/>
      <c r="J116" s="30"/>
      <c r="K116" s="30"/>
      <c r="L116" s="49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</row>
    <row r="117" spans="1:63" s="1" customFormat="1" ht="12" customHeight="1">
      <c r="B117" s="18"/>
      <c r="C117" s="25" t="s">
        <v>94</v>
      </c>
      <c r="D117" s="19"/>
      <c r="E117" s="19"/>
      <c r="F117" s="19"/>
      <c r="G117" s="19"/>
      <c r="H117" s="19"/>
      <c r="I117" s="19"/>
      <c r="J117" s="19"/>
      <c r="K117" s="19"/>
      <c r="L117" s="17"/>
    </row>
    <row r="118" spans="1:63" s="2" customFormat="1" ht="16.5" customHeight="1">
      <c r="A118" s="28"/>
      <c r="B118" s="29"/>
      <c r="C118" s="30"/>
      <c r="D118" s="30"/>
      <c r="E118" s="268" t="s">
        <v>95</v>
      </c>
      <c r="F118" s="270"/>
      <c r="G118" s="270"/>
      <c r="H118" s="270"/>
      <c r="I118" s="30"/>
      <c r="J118" s="30"/>
      <c r="K118" s="30"/>
      <c r="L118" s="49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</row>
    <row r="119" spans="1:63" s="2" customFormat="1" ht="12" customHeight="1">
      <c r="A119" s="28"/>
      <c r="B119" s="29"/>
      <c r="C119" s="25" t="s">
        <v>96</v>
      </c>
      <c r="D119" s="30"/>
      <c r="E119" s="30"/>
      <c r="F119" s="30"/>
      <c r="G119" s="30"/>
      <c r="H119" s="30"/>
      <c r="I119" s="30"/>
      <c r="J119" s="30"/>
      <c r="K119" s="30"/>
      <c r="L119" s="49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</row>
    <row r="120" spans="1:63" s="2" customFormat="1" ht="16.5" customHeight="1">
      <c r="A120" s="28"/>
      <c r="B120" s="29"/>
      <c r="C120" s="30"/>
      <c r="D120" s="30"/>
      <c r="E120" s="220" t="str">
        <f>E11</f>
        <v>SO 02.1 - Plochá strecha - búracie práce</v>
      </c>
      <c r="F120" s="270"/>
      <c r="G120" s="270"/>
      <c r="H120" s="270"/>
      <c r="I120" s="30"/>
      <c r="J120" s="30"/>
      <c r="K120" s="30"/>
      <c r="L120" s="49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</row>
    <row r="121" spans="1:63" s="2" customFormat="1" ht="6.95" customHeight="1">
      <c r="A121" s="28"/>
      <c r="B121" s="29"/>
      <c r="C121" s="30"/>
      <c r="D121" s="30"/>
      <c r="E121" s="30"/>
      <c r="F121" s="30"/>
      <c r="G121" s="30"/>
      <c r="H121" s="30"/>
      <c r="I121" s="30"/>
      <c r="J121" s="30"/>
      <c r="K121" s="30"/>
      <c r="L121" s="49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</row>
    <row r="122" spans="1:63" s="2" customFormat="1" ht="12" customHeight="1">
      <c r="A122" s="28"/>
      <c r="B122" s="29"/>
      <c r="C122" s="25" t="s">
        <v>17</v>
      </c>
      <c r="D122" s="30"/>
      <c r="E122" s="30"/>
      <c r="F122" s="23" t="str">
        <f>F14</f>
        <v xml:space="preserve"> </v>
      </c>
      <c r="G122" s="30"/>
      <c r="H122" s="30"/>
      <c r="I122" s="25" t="s">
        <v>19</v>
      </c>
      <c r="J122" s="64" t="str">
        <f>IF(J14="","",J14)</f>
        <v>11. 3. 2026</v>
      </c>
      <c r="K122" s="30"/>
      <c r="L122" s="49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</row>
    <row r="123" spans="1:63" s="2" customFormat="1" ht="6.95" customHeight="1">
      <c r="A123" s="28"/>
      <c r="B123" s="29"/>
      <c r="C123" s="30"/>
      <c r="D123" s="30"/>
      <c r="E123" s="30"/>
      <c r="F123" s="30"/>
      <c r="G123" s="30"/>
      <c r="H123" s="30"/>
      <c r="I123" s="30"/>
      <c r="J123" s="30"/>
      <c r="K123" s="30"/>
      <c r="L123" s="49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</row>
    <row r="124" spans="1:63" s="2" customFormat="1" ht="15.2" customHeight="1">
      <c r="A124" s="28"/>
      <c r="B124" s="29"/>
      <c r="C124" s="25" t="s">
        <v>21</v>
      </c>
      <c r="D124" s="30"/>
      <c r="E124" s="30"/>
      <c r="F124" s="23" t="str">
        <f>E17</f>
        <v xml:space="preserve"> </v>
      </c>
      <c r="G124" s="30"/>
      <c r="H124" s="30"/>
      <c r="I124" s="25" t="s">
        <v>28</v>
      </c>
      <c r="J124" s="26" t="str">
        <f>E23</f>
        <v xml:space="preserve"> </v>
      </c>
      <c r="K124" s="30"/>
      <c r="L124" s="49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</row>
    <row r="125" spans="1:63" s="2" customFormat="1" ht="15.2" customHeight="1">
      <c r="A125" s="28"/>
      <c r="B125" s="29"/>
      <c r="C125" s="25" t="s">
        <v>24</v>
      </c>
      <c r="D125" s="30"/>
      <c r="E125" s="30"/>
      <c r="F125" s="23" t="str">
        <f>IF(E20="","",E20)</f>
        <v>Swietelsky-Slovakia spol. s r.o.</v>
      </c>
      <c r="G125" s="30"/>
      <c r="H125" s="30"/>
      <c r="I125" s="25" t="s">
        <v>30</v>
      </c>
      <c r="J125" s="26" t="str">
        <f>E26</f>
        <v xml:space="preserve"> </v>
      </c>
      <c r="K125" s="30"/>
      <c r="L125" s="49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</row>
    <row r="126" spans="1:63" s="2" customFormat="1" ht="10.35" customHeight="1">
      <c r="A126" s="28"/>
      <c r="B126" s="29"/>
      <c r="C126" s="30"/>
      <c r="D126" s="30"/>
      <c r="E126" s="30"/>
      <c r="F126" s="30"/>
      <c r="G126" s="30"/>
      <c r="H126" s="30"/>
      <c r="I126" s="30"/>
      <c r="J126" s="30"/>
      <c r="K126" s="30"/>
      <c r="L126" s="49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</row>
    <row r="127" spans="1:63" s="11" customFormat="1" ht="29.25" customHeight="1">
      <c r="A127" s="166"/>
      <c r="B127" s="167"/>
      <c r="C127" s="168" t="s">
        <v>112</v>
      </c>
      <c r="D127" s="169" t="s">
        <v>57</v>
      </c>
      <c r="E127" s="169" t="s">
        <v>53</v>
      </c>
      <c r="F127" s="169" t="s">
        <v>54</v>
      </c>
      <c r="G127" s="169" t="s">
        <v>113</v>
      </c>
      <c r="H127" s="169" t="s">
        <v>114</v>
      </c>
      <c r="I127" s="169" t="s">
        <v>115</v>
      </c>
      <c r="J127" s="170" t="s">
        <v>100</v>
      </c>
      <c r="K127" s="171" t="s">
        <v>116</v>
      </c>
      <c r="L127" s="172"/>
      <c r="M127" s="73" t="s">
        <v>1</v>
      </c>
      <c r="N127" s="74" t="s">
        <v>36</v>
      </c>
      <c r="O127" s="74" t="s">
        <v>117</v>
      </c>
      <c r="P127" s="74" t="s">
        <v>118</v>
      </c>
      <c r="Q127" s="74" t="s">
        <v>119</v>
      </c>
      <c r="R127" s="74" t="s">
        <v>120</v>
      </c>
      <c r="S127" s="74" t="s">
        <v>121</v>
      </c>
      <c r="T127" s="75" t="s">
        <v>122</v>
      </c>
      <c r="U127" s="166"/>
      <c r="V127" s="166"/>
      <c r="W127" s="166"/>
      <c r="X127" s="166"/>
      <c r="Y127" s="166"/>
      <c r="Z127" s="166"/>
      <c r="AA127" s="166"/>
      <c r="AB127" s="166"/>
      <c r="AC127" s="166"/>
      <c r="AD127" s="166"/>
      <c r="AE127" s="166"/>
    </row>
    <row r="128" spans="1:63" s="2" customFormat="1" ht="22.9" customHeight="1">
      <c r="A128" s="28"/>
      <c r="B128" s="29"/>
      <c r="C128" s="80" t="s">
        <v>101</v>
      </c>
      <c r="D128" s="30"/>
      <c r="E128" s="30"/>
      <c r="F128" s="30"/>
      <c r="G128" s="30"/>
      <c r="H128" s="30"/>
      <c r="I128" s="30"/>
      <c r="J128" s="173">
        <f>BK128</f>
        <v>60768.400000000016</v>
      </c>
      <c r="K128" s="30"/>
      <c r="L128" s="33"/>
      <c r="M128" s="76"/>
      <c r="N128" s="174"/>
      <c r="O128" s="77"/>
      <c r="P128" s="175">
        <f>P129+P141</f>
        <v>1725.6523480000001</v>
      </c>
      <c r="Q128" s="77"/>
      <c r="R128" s="175">
        <f>R129+R141</f>
        <v>0</v>
      </c>
      <c r="S128" s="77"/>
      <c r="T128" s="176">
        <f>T129+T141</f>
        <v>235.38058000000001</v>
      </c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T128" s="14" t="s">
        <v>71</v>
      </c>
      <c r="AU128" s="14" t="s">
        <v>102</v>
      </c>
      <c r="BK128" s="177">
        <f>BK129+BK141</f>
        <v>60768.400000000016</v>
      </c>
    </row>
    <row r="129" spans="1:65" s="12" customFormat="1" ht="25.9" customHeight="1">
      <c r="B129" s="178"/>
      <c r="C129" s="179"/>
      <c r="D129" s="180" t="s">
        <v>71</v>
      </c>
      <c r="E129" s="181" t="s">
        <v>123</v>
      </c>
      <c r="F129" s="181" t="s">
        <v>124</v>
      </c>
      <c r="G129" s="179"/>
      <c r="H129" s="179"/>
      <c r="I129" s="179"/>
      <c r="J129" s="182">
        <f>BK129</f>
        <v>58337.070000000014</v>
      </c>
      <c r="K129" s="179"/>
      <c r="L129" s="183"/>
      <c r="M129" s="184"/>
      <c r="N129" s="185"/>
      <c r="O129" s="185"/>
      <c r="P129" s="186">
        <f>P130+P132</f>
        <v>1650.8427080000001</v>
      </c>
      <c r="Q129" s="185"/>
      <c r="R129" s="186">
        <f>R130+R132</f>
        <v>0</v>
      </c>
      <c r="S129" s="185"/>
      <c r="T129" s="187">
        <f>T130+T132</f>
        <v>224.256</v>
      </c>
      <c r="AR129" s="188" t="s">
        <v>79</v>
      </c>
      <c r="AT129" s="189" t="s">
        <v>71</v>
      </c>
      <c r="AU129" s="189" t="s">
        <v>72</v>
      </c>
      <c r="AY129" s="188" t="s">
        <v>125</v>
      </c>
      <c r="BK129" s="190">
        <f>BK130+BK132</f>
        <v>58337.070000000014</v>
      </c>
    </row>
    <row r="130" spans="1:65" s="12" customFormat="1" ht="22.9" customHeight="1">
      <c r="B130" s="178"/>
      <c r="C130" s="179"/>
      <c r="D130" s="180" t="s">
        <v>71</v>
      </c>
      <c r="E130" s="191" t="s">
        <v>126</v>
      </c>
      <c r="F130" s="191" t="s">
        <v>127</v>
      </c>
      <c r="G130" s="179"/>
      <c r="H130" s="179"/>
      <c r="I130" s="179"/>
      <c r="J130" s="192">
        <f>BK130</f>
        <v>4821.87</v>
      </c>
      <c r="K130" s="179"/>
      <c r="L130" s="183"/>
      <c r="M130" s="184"/>
      <c r="N130" s="185"/>
      <c r="O130" s="185"/>
      <c r="P130" s="186">
        <f>P131</f>
        <v>255.39845999999997</v>
      </c>
      <c r="Q130" s="185"/>
      <c r="R130" s="186">
        <f>R131</f>
        <v>0</v>
      </c>
      <c r="S130" s="185"/>
      <c r="T130" s="187">
        <f>T131</f>
        <v>0</v>
      </c>
      <c r="AR130" s="188" t="s">
        <v>79</v>
      </c>
      <c r="AT130" s="189" t="s">
        <v>71</v>
      </c>
      <c r="AU130" s="189" t="s">
        <v>79</v>
      </c>
      <c r="AY130" s="188" t="s">
        <v>125</v>
      </c>
      <c r="BK130" s="190">
        <f>BK131</f>
        <v>4821.87</v>
      </c>
    </row>
    <row r="131" spans="1:65" s="2" customFormat="1" ht="24.2" customHeight="1">
      <c r="A131" s="28"/>
      <c r="B131" s="29"/>
      <c r="C131" s="193" t="s">
        <v>79</v>
      </c>
      <c r="D131" s="193" t="s">
        <v>128</v>
      </c>
      <c r="E131" s="194" t="s">
        <v>129</v>
      </c>
      <c r="F131" s="195" t="s">
        <v>130</v>
      </c>
      <c r="G131" s="196" t="s">
        <v>131</v>
      </c>
      <c r="H131" s="197">
        <v>697.81</v>
      </c>
      <c r="I131" s="198">
        <v>6.91</v>
      </c>
      <c r="J131" s="198">
        <f>ROUND(I131*H131,2)</f>
        <v>4821.87</v>
      </c>
      <c r="K131" s="199"/>
      <c r="L131" s="33"/>
      <c r="M131" s="200" t="s">
        <v>1</v>
      </c>
      <c r="N131" s="201" t="s">
        <v>38</v>
      </c>
      <c r="O131" s="202">
        <v>0.36599999999999999</v>
      </c>
      <c r="P131" s="202">
        <f>O131*H131</f>
        <v>255.39845999999997</v>
      </c>
      <c r="Q131" s="202">
        <v>0</v>
      </c>
      <c r="R131" s="202">
        <f>Q131*H131</f>
        <v>0</v>
      </c>
      <c r="S131" s="202">
        <v>0</v>
      </c>
      <c r="T131" s="203">
        <f>S131*H131</f>
        <v>0</v>
      </c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R131" s="204" t="s">
        <v>132</v>
      </c>
      <c r="AT131" s="204" t="s">
        <v>128</v>
      </c>
      <c r="AU131" s="204" t="s">
        <v>85</v>
      </c>
      <c r="AY131" s="14" t="s">
        <v>125</v>
      </c>
      <c r="BE131" s="205">
        <f>IF(N131="základná",J131,0)</f>
        <v>0</v>
      </c>
      <c r="BF131" s="205">
        <f>IF(N131="znížená",J131,0)</f>
        <v>4821.87</v>
      </c>
      <c r="BG131" s="205">
        <f>IF(N131="zákl. prenesená",J131,0)</f>
        <v>0</v>
      </c>
      <c r="BH131" s="205">
        <f>IF(N131="zníž. prenesená",J131,0)</f>
        <v>0</v>
      </c>
      <c r="BI131" s="205">
        <f>IF(N131="nulová",J131,0)</f>
        <v>0</v>
      </c>
      <c r="BJ131" s="14" t="s">
        <v>85</v>
      </c>
      <c r="BK131" s="205">
        <f>ROUND(I131*H131,2)</f>
        <v>4821.87</v>
      </c>
      <c r="BL131" s="14" t="s">
        <v>132</v>
      </c>
      <c r="BM131" s="204" t="s">
        <v>133</v>
      </c>
    </row>
    <row r="132" spans="1:65" s="12" customFormat="1" ht="22.9" customHeight="1">
      <c r="B132" s="178"/>
      <c r="C132" s="179"/>
      <c r="D132" s="180" t="s">
        <v>71</v>
      </c>
      <c r="E132" s="191" t="s">
        <v>134</v>
      </c>
      <c r="F132" s="191" t="s">
        <v>135</v>
      </c>
      <c r="G132" s="179"/>
      <c r="H132" s="179"/>
      <c r="I132" s="179"/>
      <c r="J132" s="192">
        <f>BK132</f>
        <v>53515.200000000012</v>
      </c>
      <c r="K132" s="179"/>
      <c r="L132" s="183"/>
      <c r="M132" s="184"/>
      <c r="N132" s="185"/>
      <c r="O132" s="185"/>
      <c r="P132" s="186">
        <f>SUM(P133:P140)</f>
        <v>1395.4442480000002</v>
      </c>
      <c r="Q132" s="185"/>
      <c r="R132" s="186">
        <f>SUM(R133:R140)</f>
        <v>0</v>
      </c>
      <c r="S132" s="185"/>
      <c r="T132" s="187">
        <f>SUM(T133:T140)</f>
        <v>224.256</v>
      </c>
      <c r="AR132" s="188" t="s">
        <v>79</v>
      </c>
      <c r="AT132" s="189" t="s">
        <v>71</v>
      </c>
      <c r="AU132" s="189" t="s">
        <v>79</v>
      </c>
      <c r="AY132" s="188" t="s">
        <v>125</v>
      </c>
      <c r="BK132" s="190">
        <f>SUM(BK133:BK140)</f>
        <v>53515.200000000012</v>
      </c>
    </row>
    <row r="133" spans="1:65" s="2" customFormat="1" ht="37.9" customHeight="1">
      <c r="A133" s="28"/>
      <c r="B133" s="29"/>
      <c r="C133" s="193" t="s">
        <v>85</v>
      </c>
      <c r="D133" s="193" t="s">
        <v>128</v>
      </c>
      <c r="E133" s="194" t="s">
        <v>136</v>
      </c>
      <c r="F133" s="195" t="s">
        <v>137</v>
      </c>
      <c r="G133" s="196" t="s">
        <v>138</v>
      </c>
      <c r="H133" s="197">
        <v>140.16</v>
      </c>
      <c r="I133" s="198">
        <v>160.19</v>
      </c>
      <c r="J133" s="198">
        <f t="shared" ref="J133:J140" si="0">ROUND(I133*H133,2)</f>
        <v>22452.23</v>
      </c>
      <c r="K133" s="199"/>
      <c r="L133" s="33"/>
      <c r="M133" s="200" t="s">
        <v>1</v>
      </c>
      <c r="N133" s="201" t="s">
        <v>38</v>
      </c>
      <c r="O133" s="202">
        <v>4.7030000000000003</v>
      </c>
      <c r="P133" s="202">
        <f t="shared" ref="P133:P140" si="1">O133*H133</f>
        <v>659.17248000000006</v>
      </c>
      <c r="Q133" s="202">
        <v>0</v>
      </c>
      <c r="R133" s="202">
        <f t="shared" ref="R133:R140" si="2">Q133*H133</f>
        <v>0</v>
      </c>
      <c r="S133" s="202">
        <v>1.6</v>
      </c>
      <c r="T133" s="203">
        <f t="shared" ref="T133:T140" si="3">S133*H133</f>
        <v>224.256</v>
      </c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R133" s="204" t="s">
        <v>132</v>
      </c>
      <c r="AT133" s="204" t="s">
        <v>128</v>
      </c>
      <c r="AU133" s="204" t="s">
        <v>85</v>
      </c>
      <c r="AY133" s="14" t="s">
        <v>125</v>
      </c>
      <c r="BE133" s="205">
        <f t="shared" ref="BE133:BE140" si="4">IF(N133="základná",J133,0)</f>
        <v>0</v>
      </c>
      <c r="BF133" s="205">
        <f t="shared" ref="BF133:BF140" si="5">IF(N133="znížená",J133,0)</f>
        <v>22452.23</v>
      </c>
      <c r="BG133" s="205">
        <f t="shared" ref="BG133:BG140" si="6">IF(N133="zákl. prenesená",J133,0)</f>
        <v>0</v>
      </c>
      <c r="BH133" s="205">
        <f t="shared" ref="BH133:BH140" si="7">IF(N133="zníž. prenesená",J133,0)</f>
        <v>0</v>
      </c>
      <c r="BI133" s="205">
        <f t="shared" ref="BI133:BI140" si="8">IF(N133="nulová",J133,0)</f>
        <v>0</v>
      </c>
      <c r="BJ133" s="14" t="s">
        <v>85</v>
      </c>
      <c r="BK133" s="205">
        <f t="shared" ref="BK133:BK140" si="9">ROUND(I133*H133,2)</f>
        <v>22452.23</v>
      </c>
      <c r="BL133" s="14" t="s">
        <v>132</v>
      </c>
      <c r="BM133" s="204" t="s">
        <v>139</v>
      </c>
    </row>
    <row r="134" spans="1:65" s="2" customFormat="1" ht="24.2" customHeight="1">
      <c r="A134" s="28"/>
      <c r="B134" s="29"/>
      <c r="C134" s="193" t="s">
        <v>140</v>
      </c>
      <c r="D134" s="193" t="s">
        <v>128</v>
      </c>
      <c r="E134" s="194" t="s">
        <v>141</v>
      </c>
      <c r="F134" s="195" t="s">
        <v>142</v>
      </c>
      <c r="G134" s="196" t="s">
        <v>143</v>
      </c>
      <c r="H134" s="197">
        <v>235.381</v>
      </c>
      <c r="I134" s="198">
        <v>14.07</v>
      </c>
      <c r="J134" s="198">
        <f t="shared" si="0"/>
        <v>3311.81</v>
      </c>
      <c r="K134" s="199"/>
      <c r="L134" s="33"/>
      <c r="M134" s="200" t="s">
        <v>1</v>
      </c>
      <c r="N134" s="201" t="s">
        <v>38</v>
      </c>
      <c r="O134" s="202">
        <v>0.88200000000000001</v>
      </c>
      <c r="P134" s="202">
        <f t="shared" si="1"/>
        <v>207.606042</v>
      </c>
      <c r="Q134" s="202">
        <v>0</v>
      </c>
      <c r="R134" s="202">
        <f t="shared" si="2"/>
        <v>0</v>
      </c>
      <c r="S134" s="202">
        <v>0</v>
      </c>
      <c r="T134" s="203">
        <f t="shared" si="3"/>
        <v>0</v>
      </c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R134" s="204" t="s">
        <v>132</v>
      </c>
      <c r="AT134" s="204" t="s">
        <v>128</v>
      </c>
      <c r="AU134" s="204" t="s">
        <v>85</v>
      </c>
      <c r="AY134" s="14" t="s">
        <v>125</v>
      </c>
      <c r="BE134" s="205">
        <f t="shared" si="4"/>
        <v>0</v>
      </c>
      <c r="BF134" s="205">
        <f t="shared" si="5"/>
        <v>3311.81</v>
      </c>
      <c r="BG134" s="205">
        <f t="shared" si="6"/>
        <v>0</v>
      </c>
      <c r="BH134" s="205">
        <f t="shared" si="7"/>
        <v>0</v>
      </c>
      <c r="BI134" s="205">
        <f t="shared" si="8"/>
        <v>0</v>
      </c>
      <c r="BJ134" s="14" t="s">
        <v>85</v>
      </c>
      <c r="BK134" s="205">
        <f t="shared" si="9"/>
        <v>3311.81</v>
      </c>
      <c r="BL134" s="14" t="s">
        <v>132</v>
      </c>
      <c r="BM134" s="204" t="s">
        <v>144</v>
      </c>
    </row>
    <row r="135" spans="1:65" s="2" customFormat="1" ht="24.2" customHeight="1">
      <c r="A135" s="28"/>
      <c r="B135" s="29"/>
      <c r="C135" s="193" t="s">
        <v>132</v>
      </c>
      <c r="D135" s="193" t="s">
        <v>128</v>
      </c>
      <c r="E135" s="194" t="s">
        <v>145</v>
      </c>
      <c r="F135" s="195" t="s">
        <v>146</v>
      </c>
      <c r="G135" s="196" t="s">
        <v>143</v>
      </c>
      <c r="H135" s="197">
        <v>235.381</v>
      </c>
      <c r="I135" s="198">
        <v>10.43</v>
      </c>
      <c r="J135" s="198">
        <f t="shared" si="0"/>
        <v>2455.02</v>
      </c>
      <c r="K135" s="199"/>
      <c r="L135" s="33"/>
      <c r="M135" s="200" t="s">
        <v>1</v>
      </c>
      <c r="N135" s="201" t="s">
        <v>38</v>
      </c>
      <c r="O135" s="202">
        <v>0.61799999999999999</v>
      </c>
      <c r="P135" s="202">
        <f t="shared" si="1"/>
        <v>145.46545800000001</v>
      </c>
      <c r="Q135" s="202">
        <v>0</v>
      </c>
      <c r="R135" s="202">
        <f t="shared" si="2"/>
        <v>0</v>
      </c>
      <c r="S135" s="202">
        <v>0</v>
      </c>
      <c r="T135" s="203">
        <f t="shared" si="3"/>
        <v>0</v>
      </c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R135" s="204" t="s">
        <v>132</v>
      </c>
      <c r="AT135" s="204" t="s">
        <v>128</v>
      </c>
      <c r="AU135" s="204" t="s">
        <v>85</v>
      </c>
      <c r="AY135" s="14" t="s">
        <v>125</v>
      </c>
      <c r="BE135" s="205">
        <f t="shared" si="4"/>
        <v>0</v>
      </c>
      <c r="BF135" s="205">
        <f t="shared" si="5"/>
        <v>2455.02</v>
      </c>
      <c r="BG135" s="205">
        <f t="shared" si="6"/>
        <v>0</v>
      </c>
      <c r="BH135" s="205">
        <f t="shared" si="7"/>
        <v>0</v>
      </c>
      <c r="BI135" s="205">
        <f t="shared" si="8"/>
        <v>0</v>
      </c>
      <c r="BJ135" s="14" t="s">
        <v>85</v>
      </c>
      <c r="BK135" s="205">
        <f t="shared" si="9"/>
        <v>2455.02</v>
      </c>
      <c r="BL135" s="14" t="s">
        <v>132</v>
      </c>
      <c r="BM135" s="204" t="s">
        <v>147</v>
      </c>
    </row>
    <row r="136" spans="1:65" s="2" customFormat="1" ht="21.75" customHeight="1">
      <c r="A136" s="28"/>
      <c r="B136" s="29"/>
      <c r="C136" s="193" t="s">
        <v>148</v>
      </c>
      <c r="D136" s="193" t="s">
        <v>128</v>
      </c>
      <c r="E136" s="194" t="s">
        <v>149</v>
      </c>
      <c r="F136" s="195" t="s">
        <v>150</v>
      </c>
      <c r="G136" s="196" t="s">
        <v>143</v>
      </c>
      <c r="H136" s="197">
        <v>235.381</v>
      </c>
      <c r="I136" s="198">
        <v>17.73</v>
      </c>
      <c r="J136" s="198">
        <f t="shared" si="0"/>
        <v>4173.3100000000004</v>
      </c>
      <c r="K136" s="199"/>
      <c r="L136" s="33"/>
      <c r="M136" s="200" t="s">
        <v>1</v>
      </c>
      <c r="N136" s="201" t="s">
        <v>38</v>
      </c>
      <c r="O136" s="202">
        <v>0.59799999999999998</v>
      </c>
      <c r="P136" s="202">
        <f t="shared" si="1"/>
        <v>140.75783799999999</v>
      </c>
      <c r="Q136" s="202">
        <v>0</v>
      </c>
      <c r="R136" s="202">
        <f t="shared" si="2"/>
        <v>0</v>
      </c>
      <c r="S136" s="202">
        <v>0</v>
      </c>
      <c r="T136" s="203">
        <f t="shared" si="3"/>
        <v>0</v>
      </c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R136" s="204" t="s">
        <v>132</v>
      </c>
      <c r="AT136" s="204" t="s">
        <v>128</v>
      </c>
      <c r="AU136" s="204" t="s">
        <v>85</v>
      </c>
      <c r="AY136" s="14" t="s">
        <v>125</v>
      </c>
      <c r="BE136" s="205">
        <f t="shared" si="4"/>
        <v>0</v>
      </c>
      <c r="BF136" s="205">
        <f t="shared" si="5"/>
        <v>4173.3100000000004</v>
      </c>
      <c r="BG136" s="205">
        <f t="shared" si="6"/>
        <v>0</v>
      </c>
      <c r="BH136" s="205">
        <f t="shared" si="7"/>
        <v>0</v>
      </c>
      <c r="BI136" s="205">
        <f t="shared" si="8"/>
        <v>0</v>
      </c>
      <c r="BJ136" s="14" t="s">
        <v>85</v>
      </c>
      <c r="BK136" s="205">
        <f t="shared" si="9"/>
        <v>4173.3100000000004</v>
      </c>
      <c r="BL136" s="14" t="s">
        <v>132</v>
      </c>
      <c r="BM136" s="204" t="s">
        <v>151</v>
      </c>
    </row>
    <row r="137" spans="1:65" s="2" customFormat="1" ht="24.2" customHeight="1">
      <c r="A137" s="28"/>
      <c r="B137" s="29"/>
      <c r="C137" s="193" t="s">
        <v>126</v>
      </c>
      <c r="D137" s="193" t="s">
        <v>128</v>
      </c>
      <c r="E137" s="194" t="s">
        <v>152</v>
      </c>
      <c r="F137" s="195" t="s">
        <v>153</v>
      </c>
      <c r="G137" s="196" t="s">
        <v>143</v>
      </c>
      <c r="H137" s="197">
        <v>4707.62</v>
      </c>
      <c r="I137" s="198">
        <v>0.49</v>
      </c>
      <c r="J137" s="198">
        <f t="shared" si="0"/>
        <v>2306.73</v>
      </c>
      <c r="K137" s="199"/>
      <c r="L137" s="33"/>
      <c r="M137" s="200" t="s">
        <v>1</v>
      </c>
      <c r="N137" s="201" t="s">
        <v>38</v>
      </c>
      <c r="O137" s="202">
        <v>7.0000000000000001E-3</v>
      </c>
      <c r="P137" s="202">
        <f t="shared" si="1"/>
        <v>32.953339999999997</v>
      </c>
      <c r="Q137" s="202">
        <v>0</v>
      </c>
      <c r="R137" s="202">
        <f t="shared" si="2"/>
        <v>0</v>
      </c>
      <c r="S137" s="202">
        <v>0</v>
      </c>
      <c r="T137" s="203">
        <f t="shared" si="3"/>
        <v>0</v>
      </c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R137" s="204" t="s">
        <v>132</v>
      </c>
      <c r="AT137" s="204" t="s">
        <v>128</v>
      </c>
      <c r="AU137" s="204" t="s">
        <v>85</v>
      </c>
      <c r="AY137" s="14" t="s">
        <v>125</v>
      </c>
      <c r="BE137" s="205">
        <f t="shared" si="4"/>
        <v>0</v>
      </c>
      <c r="BF137" s="205">
        <f t="shared" si="5"/>
        <v>2306.73</v>
      </c>
      <c r="BG137" s="205">
        <f t="shared" si="6"/>
        <v>0</v>
      </c>
      <c r="BH137" s="205">
        <f t="shared" si="7"/>
        <v>0</v>
      </c>
      <c r="BI137" s="205">
        <f t="shared" si="8"/>
        <v>0</v>
      </c>
      <c r="BJ137" s="14" t="s">
        <v>85</v>
      </c>
      <c r="BK137" s="205">
        <f t="shared" si="9"/>
        <v>2306.73</v>
      </c>
      <c r="BL137" s="14" t="s">
        <v>132</v>
      </c>
      <c r="BM137" s="204" t="s">
        <v>154</v>
      </c>
    </row>
    <row r="138" spans="1:65" s="2" customFormat="1" ht="24.2" customHeight="1">
      <c r="A138" s="28"/>
      <c r="B138" s="29"/>
      <c r="C138" s="193" t="s">
        <v>155</v>
      </c>
      <c r="D138" s="193" t="s">
        <v>128</v>
      </c>
      <c r="E138" s="194" t="s">
        <v>156</v>
      </c>
      <c r="F138" s="195" t="s">
        <v>157</v>
      </c>
      <c r="G138" s="196" t="s">
        <v>143</v>
      </c>
      <c r="H138" s="197">
        <v>235.381</v>
      </c>
      <c r="I138" s="198">
        <v>15.26</v>
      </c>
      <c r="J138" s="198">
        <f t="shared" si="0"/>
        <v>3591.91</v>
      </c>
      <c r="K138" s="199"/>
      <c r="L138" s="33"/>
      <c r="M138" s="200" t="s">
        <v>1</v>
      </c>
      <c r="N138" s="201" t="s">
        <v>38</v>
      </c>
      <c r="O138" s="202">
        <v>0.89</v>
      </c>
      <c r="P138" s="202">
        <f t="shared" si="1"/>
        <v>209.48909</v>
      </c>
      <c r="Q138" s="202">
        <v>0</v>
      </c>
      <c r="R138" s="202">
        <f t="shared" si="2"/>
        <v>0</v>
      </c>
      <c r="S138" s="202">
        <v>0</v>
      </c>
      <c r="T138" s="203">
        <f t="shared" si="3"/>
        <v>0</v>
      </c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R138" s="204" t="s">
        <v>132</v>
      </c>
      <c r="AT138" s="204" t="s">
        <v>128</v>
      </c>
      <c r="AU138" s="204" t="s">
        <v>85</v>
      </c>
      <c r="AY138" s="14" t="s">
        <v>125</v>
      </c>
      <c r="BE138" s="205">
        <f t="shared" si="4"/>
        <v>0</v>
      </c>
      <c r="BF138" s="205">
        <f t="shared" si="5"/>
        <v>3591.91</v>
      </c>
      <c r="BG138" s="205">
        <f t="shared" si="6"/>
        <v>0</v>
      </c>
      <c r="BH138" s="205">
        <f t="shared" si="7"/>
        <v>0</v>
      </c>
      <c r="BI138" s="205">
        <f t="shared" si="8"/>
        <v>0</v>
      </c>
      <c r="BJ138" s="14" t="s">
        <v>85</v>
      </c>
      <c r="BK138" s="205">
        <f t="shared" si="9"/>
        <v>3591.91</v>
      </c>
      <c r="BL138" s="14" t="s">
        <v>132</v>
      </c>
      <c r="BM138" s="204" t="s">
        <v>158</v>
      </c>
    </row>
    <row r="139" spans="1:65" s="2" customFormat="1" ht="24.2" customHeight="1">
      <c r="A139" s="28"/>
      <c r="B139" s="29"/>
      <c r="C139" s="193" t="s">
        <v>159</v>
      </c>
      <c r="D139" s="193" t="s">
        <v>128</v>
      </c>
      <c r="E139" s="194" t="s">
        <v>160</v>
      </c>
      <c r="F139" s="195" t="s">
        <v>161</v>
      </c>
      <c r="G139" s="196" t="s">
        <v>143</v>
      </c>
      <c r="H139" s="197">
        <v>235.381</v>
      </c>
      <c r="I139" s="198">
        <v>62.87</v>
      </c>
      <c r="J139" s="198">
        <f t="shared" si="0"/>
        <v>14798.4</v>
      </c>
      <c r="K139" s="199"/>
      <c r="L139" s="33"/>
      <c r="M139" s="200" t="s">
        <v>1</v>
      </c>
      <c r="N139" s="201" t="s">
        <v>38</v>
      </c>
      <c r="O139" s="202">
        <v>0</v>
      </c>
      <c r="P139" s="202">
        <f t="shared" si="1"/>
        <v>0</v>
      </c>
      <c r="Q139" s="202">
        <v>0</v>
      </c>
      <c r="R139" s="202">
        <f t="shared" si="2"/>
        <v>0</v>
      </c>
      <c r="S139" s="202">
        <v>0</v>
      </c>
      <c r="T139" s="203">
        <f t="shared" si="3"/>
        <v>0</v>
      </c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R139" s="204" t="s">
        <v>132</v>
      </c>
      <c r="AT139" s="204" t="s">
        <v>128</v>
      </c>
      <c r="AU139" s="204" t="s">
        <v>85</v>
      </c>
      <c r="AY139" s="14" t="s">
        <v>125</v>
      </c>
      <c r="BE139" s="205">
        <f t="shared" si="4"/>
        <v>0</v>
      </c>
      <c r="BF139" s="205">
        <f t="shared" si="5"/>
        <v>14798.4</v>
      </c>
      <c r="BG139" s="205">
        <f t="shared" si="6"/>
        <v>0</v>
      </c>
      <c r="BH139" s="205">
        <f t="shared" si="7"/>
        <v>0</v>
      </c>
      <c r="BI139" s="205">
        <f t="shared" si="8"/>
        <v>0</v>
      </c>
      <c r="BJ139" s="14" t="s">
        <v>85</v>
      </c>
      <c r="BK139" s="205">
        <f t="shared" si="9"/>
        <v>14798.4</v>
      </c>
      <c r="BL139" s="14" t="s">
        <v>132</v>
      </c>
      <c r="BM139" s="204" t="s">
        <v>162</v>
      </c>
    </row>
    <row r="140" spans="1:65" s="2" customFormat="1" ht="16.5" customHeight="1">
      <c r="A140" s="28"/>
      <c r="B140" s="29"/>
      <c r="C140" s="193" t="s">
        <v>134</v>
      </c>
      <c r="D140" s="193" t="s">
        <v>128</v>
      </c>
      <c r="E140" s="194" t="s">
        <v>163</v>
      </c>
      <c r="F140" s="195" t="s">
        <v>164</v>
      </c>
      <c r="G140" s="196" t="s">
        <v>165</v>
      </c>
      <c r="H140" s="197">
        <v>3</v>
      </c>
      <c r="I140" s="198">
        <v>141.93</v>
      </c>
      <c r="J140" s="198">
        <f t="shared" si="0"/>
        <v>425.79</v>
      </c>
      <c r="K140" s="199"/>
      <c r="L140" s="33"/>
      <c r="M140" s="200" t="s">
        <v>1</v>
      </c>
      <c r="N140" s="201" t="s">
        <v>38</v>
      </c>
      <c r="O140" s="202">
        <v>0</v>
      </c>
      <c r="P140" s="202">
        <f t="shared" si="1"/>
        <v>0</v>
      </c>
      <c r="Q140" s="202">
        <v>0</v>
      </c>
      <c r="R140" s="202">
        <f t="shared" si="2"/>
        <v>0</v>
      </c>
      <c r="S140" s="202">
        <v>0</v>
      </c>
      <c r="T140" s="203">
        <f t="shared" si="3"/>
        <v>0</v>
      </c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R140" s="204" t="s">
        <v>132</v>
      </c>
      <c r="AT140" s="204" t="s">
        <v>128</v>
      </c>
      <c r="AU140" s="204" t="s">
        <v>85</v>
      </c>
      <c r="AY140" s="14" t="s">
        <v>125</v>
      </c>
      <c r="BE140" s="205">
        <f t="shared" si="4"/>
        <v>0</v>
      </c>
      <c r="BF140" s="205">
        <f t="shared" si="5"/>
        <v>425.79</v>
      </c>
      <c r="BG140" s="205">
        <f t="shared" si="6"/>
        <v>0</v>
      </c>
      <c r="BH140" s="205">
        <f t="shared" si="7"/>
        <v>0</v>
      </c>
      <c r="BI140" s="205">
        <f t="shared" si="8"/>
        <v>0</v>
      </c>
      <c r="BJ140" s="14" t="s">
        <v>85</v>
      </c>
      <c r="BK140" s="205">
        <f t="shared" si="9"/>
        <v>425.79</v>
      </c>
      <c r="BL140" s="14" t="s">
        <v>132</v>
      </c>
      <c r="BM140" s="204" t="s">
        <v>166</v>
      </c>
    </row>
    <row r="141" spans="1:65" s="12" customFormat="1" ht="25.9" customHeight="1">
      <c r="B141" s="178"/>
      <c r="C141" s="179"/>
      <c r="D141" s="180" t="s">
        <v>71</v>
      </c>
      <c r="E141" s="181" t="s">
        <v>167</v>
      </c>
      <c r="F141" s="181" t="s">
        <v>168</v>
      </c>
      <c r="G141" s="179"/>
      <c r="H141" s="179"/>
      <c r="I141" s="179"/>
      <c r="J141" s="182">
        <f>BK141</f>
        <v>2431.33</v>
      </c>
      <c r="K141" s="179"/>
      <c r="L141" s="183"/>
      <c r="M141" s="184"/>
      <c r="N141" s="185"/>
      <c r="O141" s="185"/>
      <c r="P141" s="186">
        <f>P142+P144+P146+P150</f>
        <v>74.809640000000002</v>
      </c>
      <c r="Q141" s="185"/>
      <c r="R141" s="186">
        <f>R142+R144+R146+R150</f>
        <v>0</v>
      </c>
      <c r="S141" s="185"/>
      <c r="T141" s="187">
        <f>T142+T144+T146+T150</f>
        <v>11.12458</v>
      </c>
      <c r="AR141" s="188" t="s">
        <v>85</v>
      </c>
      <c r="AT141" s="189" t="s">
        <v>71</v>
      </c>
      <c r="AU141" s="189" t="s">
        <v>72</v>
      </c>
      <c r="AY141" s="188" t="s">
        <v>125</v>
      </c>
      <c r="BK141" s="190">
        <f>BK142+BK144+BK146+BK150</f>
        <v>2431.33</v>
      </c>
    </row>
    <row r="142" spans="1:65" s="12" customFormat="1" ht="22.9" customHeight="1">
      <c r="B142" s="178"/>
      <c r="C142" s="179"/>
      <c r="D142" s="180" t="s">
        <v>71</v>
      </c>
      <c r="E142" s="191" t="s">
        <v>169</v>
      </c>
      <c r="F142" s="191" t="s">
        <v>170</v>
      </c>
      <c r="G142" s="179"/>
      <c r="H142" s="179"/>
      <c r="I142" s="179"/>
      <c r="J142" s="192">
        <f>BK142</f>
        <v>599.88</v>
      </c>
      <c r="K142" s="179"/>
      <c r="L142" s="183"/>
      <c r="M142" s="184"/>
      <c r="N142" s="185"/>
      <c r="O142" s="185"/>
      <c r="P142" s="186">
        <f>P143</f>
        <v>32.236800000000002</v>
      </c>
      <c r="Q142" s="185"/>
      <c r="R142" s="186">
        <f>R143</f>
        <v>0</v>
      </c>
      <c r="S142" s="185"/>
      <c r="T142" s="187">
        <f>T143</f>
        <v>5.6063999999999998</v>
      </c>
      <c r="AR142" s="188" t="s">
        <v>85</v>
      </c>
      <c r="AT142" s="189" t="s">
        <v>71</v>
      </c>
      <c r="AU142" s="189" t="s">
        <v>79</v>
      </c>
      <c r="AY142" s="188" t="s">
        <v>125</v>
      </c>
      <c r="BK142" s="190">
        <f>BK143</f>
        <v>599.88</v>
      </c>
    </row>
    <row r="143" spans="1:65" s="2" customFormat="1" ht="24.2" customHeight="1">
      <c r="A143" s="28"/>
      <c r="B143" s="29"/>
      <c r="C143" s="193" t="s">
        <v>171</v>
      </c>
      <c r="D143" s="193" t="s">
        <v>128</v>
      </c>
      <c r="E143" s="194" t="s">
        <v>172</v>
      </c>
      <c r="F143" s="195" t="s">
        <v>173</v>
      </c>
      <c r="G143" s="196" t="s">
        <v>131</v>
      </c>
      <c r="H143" s="197">
        <v>560.64</v>
      </c>
      <c r="I143" s="198">
        <v>1.07</v>
      </c>
      <c r="J143" s="198">
        <f>ROUND(I143*H143,2)</f>
        <v>599.88</v>
      </c>
      <c r="K143" s="199"/>
      <c r="L143" s="33"/>
      <c r="M143" s="200" t="s">
        <v>1</v>
      </c>
      <c r="N143" s="201" t="s">
        <v>38</v>
      </c>
      <c r="O143" s="202">
        <v>5.7500000000000002E-2</v>
      </c>
      <c r="P143" s="202">
        <f>O143*H143</f>
        <v>32.236800000000002</v>
      </c>
      <c r="Q143" s="202">
        <v>0</v>
      </c>
      <c r="R143" s="202">
        <f>Q143*H143</f>
        <v>0</v>
      </c>
      <c r="S143" s="202">
        <v>0.01</v>
      </c>
      <c r="T143" s="203">
        <f>S143*H143</f>
        <v>5.6063999999999998</v>
      </c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R143" s="204" t="s">
        <v>174</v>
      </c>
      <c r="AT143" s="204" t="s">
        <v>128</v>
      </c>
      <c r="AU143" s="204" t="s">
        <v>85</v>
      </c>
      <c r="AY143" s="14" t="s">
        <v>125</v>
      </c>
      <c r="BE143" s="205">
        <f>IF(N143="základná",J143,0)</f>
        <v>0</v>
      </c>
      <c r="BF143" s="205">
        <f>IF(N143="znížená",J143,0)</f>
        <v>599.88</v>
      </c>
      <c r="BG143" s="205">
        <f>IF(N143="zákl. prenesená",J143,0)</f>
        <v>0</v>
      </c>
      <c r="BH143" s="205">
        <f>IF(N143="zníž. prenesená",J143,0)</f>
        <v>0</v>
      </c>
      <c r="BI143" s="205">
        <f>IF(N143="nulová",J143,0)</f>
        <v>0</v>
      </c>
      <c r="BJ143" s="14" t="s">
        <v>85</v>
      </c>
      <c r="BK143" s="205">
        <f>ROUND(I143*H143,2)</f>
        <v>599.88</v>
      </c>
      <c r="BL143" s="14" t="s">
        <v>174</v>
      </c>
      <c r="BM143" s="204" t="s">
        <v>175</v>
      </c>
    </row>
    <row r="144" spans="1:65" s="12" customFormat="1" ht="22.9" customHeight="1">
      <c r="B144" s="178"/>
      <c r="C144" s="179"/>
      <c r="D144" s="180" t="s">
        <v>71</v>
      </c>
      <c r="E144" s="191" t="s">
        <v>176</v>
      </c>
      <c r="F144" s="191" t="s">
        <v>177</v>
      </c>
      <c r="G144" s="179"/>
      <c r="H144" s="179"/>
      <c r="I144" s="179"/>
      <c r="J144" s="192">
        <f>BK144</f>
        <v>745.65</v>
      </c>
      <c r="K144" s="179"/>
      <c r="L144" s="183"/>
      <c r="M144" s="184"/>
      <c r="N144" s="185"/>
      <c r="O144" s="185"/>
      <c r="P144" s="186">
        <f>P145</f>
        <v>31.39584</v>
      </c>
      <c r="Q144" s="185"/>
      <c r="R144" s="186">
        <f>R145</f>
        <v>0</v>
      </c>
      <c r="S144" s="185"/>
      <c r="T144" s="187">
        <f>T145</f>
        <v>5.0457599999999996</v>
      </c>
      <c r="AR144" s="188" t="s">
        <v>85</v>
      </c>
      <c r="AT144" s="189" t="s">
        <v>71</v>
      </c>
      <c r="AU144" s="189" t="s">
        <v>79</v>
      </c>
      <c r="AY144" s="188" t="s">
        <v>125</v>
      </c>
      <c r="BK144" s="190">
        <f>BK145</f>
        <v>745.65</v>
      </c>
    </row>
    <row r="145" spans="1:65" s="2" customFormat="1" ht="37.9" customHeight="1">
      <c r="A145" s="28"/>
      <c r="B145" s="29"/>
      <c r="C145" s="193" t="s">
        <v>178</v>
      </c>
      <c r="D145" s="193" t="s">
        <v>128</v>
      </c>
      <c r="E145" s="194" t="s">
        <v>179</v>
      </c>
      <c r="F145" s="195" t="s">
        <v>180</v>
      </c>
      <c r="G145" s="196" t="s">
        <v>131</v>
      </c>
      <c r="H145" s="197">
        <v>560.64</v>
      </c>
      <c r="I145" s="198">
        <v>1.33</v>
      </c>
      <c r="J145" s="198">
        <f>ROUND(I145*H145,2)</f>
        <v>745.65</v>
      </c>
      <c r="K145" s="199"/>
      <c r="L145" s="33"/>
      <c r="M145" s="200" t="s">
        <v>1</v>
      </c>
      <c r="N145" s="201" t="s">
        <v>38</v>
      </c>
      <c r="O145" s="202">
        <v>5.6000000000000001E-2</v>
      </c>
      <c r="P145" s="202">
        <f>O145*H145</f>
        <v>31.39584</v>
      </c>
      <c r="Q145" s="202">
        <v>0</v>
      </c>
      <c r="R145" s="202">
        <f>Q145*H145</f>
        <v>0</v>
      </c>
      <c r="S145" s="202">
        <v>8.9999999999999993E-3</v>
      </c>
      <c r="T145" s="203">
        <f>S145*H145</f>
        <v>5.0457599999999996</v>
      </c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R145" s="204" t="s">
        <v>174</v>
      </c>
      <c r="AT145" s="204" t="s">
        <v>128</v>
      </c>
      <c r="AU145" s="204" t="s">
        <v>85</v>
      </c>
      <c r="AY145" s="14" t="s">
        <v>125</v>
      </c>
      <c r="BE145" s="205">
        <f>IF(N145="základná",J145,0)</f>
        <v>0</v>
      </c>
      <c r="BF145" s="205">
        <f>IF(N145="znížená",J145,0)</f>
        <v>745.65</v>
      </c>
      <c r="BG145" s="205">
        <f>IF(N145="zákl. prenesená",J145,0)</f>
        <v>0</v>
      </c>
      <c r="BH145" s="205">
        <f>IF(N145="zníž. prenesená",J145,0)</f>
        <v>0</v>
      </c>
      <c r="BI145" s="205">
        <f>IF(N145="nulová",J145,0)</f>
        <v>0</v>
      </c>
      <c r="BJ145" s="14" t="s">
        <v>85</v>
      </c>
      <c r="BK145" s="205">
        <f>ROUND(I145*H145,2)</f>
        <v>745.65</v>
      </c>
      <c r="BL145" s="14" t="s">
        <v>174</v>
      </c>
      <c r="BM145" s="204" t="s">
        <v>181</v>
      </c>
    </row>
    <row r="146" spans="1:65" s="12" customFormat="1" ht="22.9" customHeight="1">
      <c r="B146" s="178"/>
      <c r="C146" s="179"/>
      <c r="D146" s="180" t="s">
        <v>71</v>
      </c>
      <c r="E146" s="191" t="s">
        <v>182</v>
      </c>
      <c r="F146" s="191" t="s">
        <v>183</v>
      </c>
      <c r="G146" s="179"/>
      <c r="H146" s="179"/>
      <c r="I146" s="179"/>
      <c r="J146" s="192">
        <f>BK146</f>
        <v>908.5</v>
      </c>
      <c r="K146" s="179"/>
      <c r="L146" s="183"/>
      <c r="M146" s="184"/>
      <c r="N146" s="185"/>
      <c r="O146" s="185"/>
      <c r="P146" s="186">
        <f>SUM(P147:P149)</f>
        <v>2.8159999999999998</v>
      </c>
      <c r="Q146" s="185"/>
      <c r="R146" s="186">
        <f>SUM(R147:R149)</f>
        <v>0</v>
      </c>
      <c r="S146" s="185"/>
      <c r="T146" s="187">
        <f>SUM(T147:T149)</f>
        <v>0.14196999999999999</v>
      </c>
      <c r="AR146" s="188" t="s">
        <v>85</v>
      </c>
      <c r="AT146" s="189" t="s">
        <v>71</v>
      </c>
      <c r="AU146" s="189" t="s">
        <v>79</v>
      </c>
      <c r="AY146" s="188" t="s">
        <v>125</v>
      </c>
      <c r="BK146" s="190">
        <f>SUM(BK147:BK149)</f>
        <v>908.5</v>
      </c>
    </row>
    <row r="147" spans="1:65" s="2" customFormat="1" ht="24.2" customHeight="1">
      <c r="A147" s="28"/>
      <c r="B147" s="29"/>
      <c r="C147" s="193" t="s">
        <v>184</v>
      </c>
      <c r="D147" s="193" t="s">
        <v>128</v>
      </c>
      <c r="E147" s="194" t="s">
        <v>185</v>
      </c>
      <c r="F147" s="195" t="s">
        <v>186</v>
      </c>
      <c r="G147" s="196" t="s">
        <v>165</v>
      </c>
      <c r="H147" s="197">
        <v>19</v>
      </c>
      <c r="I147" s="198">
        <v>33.49</v>
      </c>
      <c r="J147" s="198">
        <f>ROUND(I147*H147,2)</f>
        <v>636.30999999999995</v>
      </c>
      <c r="K147" s="199"/>
      <c r="L147" s="33"/>
      <c r="M147" s="200" t="s">
        <v>1</v>
      </c>
      <c r="N147" s="201" t="s">
        <v>38</v>
      </c>
      <c r="O147" s="202">
        <v>5.6000000000000001E-2</v>
      </c>
      <c r="P147" s="202">
        <f>O147*H147</f>
        <v>1.0640000000000001</v>
      </c>
      <c r="Q147" s="202">
        <v>0</v>
      </c>
      <c r="R147" s="202">
        <f>Q147*H147</f>
        <v>0</v>
      </c>
      <c r="S147" s="202">
        <v>6.0999999999999997E-4</v>
      </c>
      <c r="T147" s="203">
        <f>S147*H147</f>
        <v>1.159E-2</v>
      </c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R147" s="204" t="s">
        <v>174</v>
      </c>
      <c r="AT147" s="204" t="s">
        <v>128</v>
      </c>
      <c r="AU147" s="204" t="s">
        <v>85</v>
      </c>
      <c r="AY147" s="14" t="s">
        <v>125</v>
      </c>
      <c r="BE147" s="205">
        <f>IF(N147="základná",J147,0)</f>
        <v>0</v>
      </c>
      <c r="BF147" s="205">
        <f>IF(N147="znížená",J147,0)</f>
        <v>636.30999999999995</v>
      </c>
      <c r="BG147" s="205">
        <f>IF(N147="zákl. prenesená",J147,0)</f>
        <v>0</v>
      </c>
      <c r="BH147" s="205">
        <f>IF(N147="zníž. prenesená",J147,0)</f>
        <v>0</v>
      </c>
      <c r="BI147" s="205">
        <f>IF(N147="nulová",J147,0)</f>
        <v>0</v>
      </c>
      <c r="BJ147" s="14" t="s">
        <v>85</v>
      </c>
      <c r="BK147" s="205">
        <f>ROUND(I147*H147,2)</f>
        <v>636.30999999999995</v>
      </c>
      <c r="BL147" s="14" t="s">
        <v>174</v>
      </c>
      <c r="BM147" s="204" t="s">
        <v>187</v>
      </c>
    </row>
    <row r="148" spans="1:65" s="2" customFormat="1" ht="24.2" customHeight="1">
      <c r="A148" s="28"/>
      <c r="B148" s="29"/>
      <c r="C148" s="193" t="s">
        <v>188</v>
      </c>
      <c r="D148" s="193" t="s">
        <v>128</v>
      </c>
      <c r="E148" s="194" t="s">
        <v>189</v>
      </c>
      <c r="F148" s="195" t="s">
        <v>190</v>
      </c>
      <c r="G148" s="196" t="s">
        <v>165</v>
      </c>
      <c r="H148" s="197">
        <v>3</v>
      </c>
      <c r="I148" s="198">
        <v>50.83</v>
      </c>
      <c r="J148" s="198">
        <f>ROUND(I148*H148,2)</f>
        <v>152.49</v>
      </c>
      <c r="K148" s="199"/>
      <c r="L148" s="33"/>
      <c r="M148" s="200" t="s">
        <v>1</v>
      </c>
      <c r="N148" s="201" t="s">
        <v>38</v>
      </c>
      <c r="O148" s="202">
        <v>5.6000000000000001E-2</v>
      </c>
      <c r="P148" s="202">
        <f>O148*H148</f>
        <v>0.16800000000000001</v>
      </c>
      <c r="Q148" s="202">
        <v>0</v>
      </c>
      <c r="R148" s="202">
        <f>Q148*H148</f>
        <v>0</v>
      </c>
      <c r="S148" s="202">
        <v>6.0999999999999997E-4</v>
      </c>
      <c r="T148" s="203">
        <f>S148*H148</f>
        <v>1.83E-3</v>
      </c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R148" s="204" t="s">
        <v>174</v>
      </c>
      <c r="AT148" s="204" t="s">
        <v>128</v>
      </c>
      <c r="AU148" s="204" t="s">
        <v>85</v>
      </c>
      <c r="AY148" s="14" t="s">
        <v>125</v>
      </c>
      <c r="BE148" s="205">
        <f>IF(N148="základná",J148,0)</f>
        <v>0</v>
      </c>
      <c r="BF148" s="205">
        <f>IF(N148="znížená",J148,0)</f>
        <v>152.49</v>
      </c>
      <c r="BG148" s="205">
        <f>IF(N148="zákl. prenesená",J148,0)</f>
        <v>0</v>
      </c>
      <c r="BH148" s="205">
        <f>IF(N148="zníž. prenesená",J148,0)</f>
        <v>0</v>
      </c>
      <c r="BI148" s="205">
        <f>IF(N148="nulová",J148,0)</f>
        <v>0</v>
      </c>
      <c r="BJ148" s="14" t="s">
        <v>85</v>
      </c>
      <c r="BK148" s="205">
        <f>ROUND(I148*H148,2)</f>
        <v>152.49</v>
      </c>
      <c r="BL148" s="14" t="s">
        <v>174</v>
      </c>
      <c r="BM148" s="204" t="s">
        <v>191</v>
      </c>
    </row>
    <row r="149" spans="1:65" s="2" customFormat="1" ht="16.5" customHeight="1">
      <c r="A149" s="28"/>
      <c r="B149" s="29"/>
      <c r="C149" s="193" t="s">
        <v>192</v>
      </c>
      <c r="D149" s="193" t="s">
        <v>128</v>
      </c>
      <c r="E149" s="194" t="s">
        <v>193</v>
      </c>
      <c r="F149" s="195" t="s">
        <v>194</v>
      </c>
      <c r="G149" s="196" t="s">
        <v>165</v>
      </c>
      <c r="H149" s="197">
        <v>3</v>
      </c>
      <c r="I149" s="198">
        <v>39.9</v>
      </c>
      <c r="J149" s="198">
        <f>ROUND(I149*H149,2)</f>
        <v>119.7</v>
      </c>
      <c r="K149" s="199"/>
      <c r="L149" s="33"/>
      <c r="M149" s="200" t="s">
        <v>1</v>
      </c>
      <c r="N149" s="201" t="s">
        <v>38</v>
      </c>
      <c r="O149" s="202">
        <v>0.52800000000000002</v>
      </c>
      <c r="P149" s="202">
        <f>O149*H149</f>
        <v>1.5840000000000001</v>
      </c>
      <c r="Q149" s="202">
        <v>0</v>
      </c>
      <c r="R149" s="202">
        <f>Q149*H149</f>
        <v>0</v>
      </c>
      <c r="S149" s="202">
        <v>4.2849999999999999E-2</v>
      </c>
      <c r="T149" s="203">
        <f>S149*H149</f>
        <v>0.12855</v>
      </c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R149" s="204" t="s">
        <v>174</v>
      </c>
      <c r="AT149" s="204" t="s">
        <v>128</v>
      </c>
      <c r="AU149" s="204" t="s">
        <v>85</v>
      </c>
      <c r="AY149" s="14" t="s">
        <v>125</v>
      </c>
      <c r="BE149" s="205">
        <f>IF(N149="základná",J149,0)</f>
        <v>0</v>
      </c>
      <c r="BF149" s="205">
        <f>IF(N149="znížená",J149,0)</f>
        <v>119.7</v>
      </c>
      <c r="BG149" s="205">
        <f>IF(N149="zákl. prenesená",J149,0)</f>
        <v>0</v>
      </c>
      <c r="BH149" s="205">
        <f>IF(N149="zníž. prenesená",J149,0)</f>
        <v>0</v>
      </c>
      <c r="BI149" s="205">
        <f>IF(N149="nulová",J149,0)</f>
        <v>0</v>
      </c>
      <c r="BJ149" s="14" t="s">
        <v>85</v>
      </c>
      <c r="BK149" s="205">
        <f>ROUND(I149*H149,2)</f>
        <v>119.7</v>
      </c>
      <c r="BL149" s="14" t="s">
        <v>174</v>
      </c>
      <c r="BM149" s="204" t="s">
        <v>195</v>
      </c>
    </row>
    <row r="150" spans="1:65" s="12" customFormat="1" ht="22.9" customHeight="1">
      <c r="B150" s="178"/>
      <c r="C150" s="179"/>
      <c r="D150" s="180" t="s">
        <v>71</v>
      </c>
      <c r="E150" s="191" t="s">
        <v>196</v>
      </c>
      <c r="F150" s="191" t="s">
        <v>197</v>
      </c>
      <c r="G150" s="179"/>
      <c r="H150" s="179"/>
      <c r="I150" s="179"/>
      <c r="J150" s="192">
        <f>BK150</f>
        <v>177.29999999999998</v>
      </c>
      <c r="K150" s="179"/>
      <c r="L150" s="183"/>
      <c r="M150" s="184"/>
      <c r="N150" s="185"/>
      <c r="O150" s="185"/>
      <c r="P150" s="186">
        <f>SUM(P151:P152)</f>
        <v>8.3610000000000007</v>
      </c>
      <c r="Q150" s="185"/>
      <c r="R150" s="186">
        <f>SUM(R151:R152)</f>
        <v>0</v>
      </c>
      <c r="S150" s="185"/>
      <c r="T150" s="187">
        <f>SUM(T151:T152)</f>
        <v>0.33045000000000002</v>
      </c>
      <c r="AR150" s="188" t="s">
        <v>85</v>
      </c>
      <c r="AT150" s="189" t="s">
        <v>71</v>
      </c>
      <c r="AU150" s="189" t="s">
        <v>79</v>
      </c>
      <c r="AY150" s="188" t="s">
        <v>125</v>
      </c>
      <c r="BK150" s="190">
        <f>SUM(BK151:BK152)</f>
        <v>177.29999999999998</v>
      </c>
    </row>
    <row r="151" spans="1:65" s="2" customFormat="1" ht="33" customHeight="1">
      <c r="A151" s="28"/>
      <c r="B151" s="29"/>
      <c r="C151" s="193" t="s">
        <v>198</v>
      </c>
      <c r="D151" s="193" t="s">
        <v>128</v>
      </c>
      <c r="E151" s="194" t="s">
        <v>199</v>
      </c>
      <c r="F151" s="195" t="s">
        <v>200</v>
      </c>
      <c r="G151" s="196" t="s">
        <v>165</v>
      </c>
      <c r="H151" s="197">
        <v>6</v>
      </c>
      <c r="I151" s="198">
        <v>2.1</v>
      </c>
      <c r="J151" s="198">
        <f>ROUND(I151*H151,2)</f>
        <v>12.6</v>
      </c>
      <c r="K151" s="199"/>
      <c r="L151" s="33"/>
      <c r="M151" s="200" t="s">
        <v>1</v>
      </c>
      <c r="N151" s="201" t="s">
        <v>38</v>
      </c>
      <c r="O151" s="202">
        <v>8.2000000000000003E-2</v>
      </c>
      <c r="P151" s="202">
        <f>O151*H151</f>
        <v>0.49199999999999999</v>
      </c>
      <c r="Q151" s="202">
        <v>0</v>
      </c>
      <c r="R151" s="202">
        <f>Q151*H151</f>
        <v>0</v>
      </c>
      <c r="S151" s="202">
        <v>0.02</v>
      </c>
      <c r="T151" s="203">
        <f>S151*H151</f>
        <v>0.12</v>
      </c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R151" s="204" t="s">
        <v>174</v>
      </c>
      <c r="AT151" s="204" t="s">
        <v>128</v>
      </c>
      <c r="AU151" s="204" t="s">
        <v>85</v>
      </c>
      <c r="AY151" s="14" t="s">
        <v>125</v>
      </c>
      <c r="BE151" s="205">
        <f>IF(N151="základná",J151,0)</f>
        <v>0</v>
      </c>
      <c r="BF151" s="205">
        <f>IF(N151="znížená",J151,0)</f>
        <v>12.6</v>
      </c>
      <c r="BG151" s="205">
        <f>IF(N151="zákl. prenesená",J151,0)</f>
        <v>0</v>
      </c>
      <c r="BH151" s="205">
        <f>IF(N151="zníž. prenesená",J151,0)</f>
        <v>0</v>
      </c>
      <c r="BI151" s="205">
        <f>IF(N151="nulová",J151,0)</f>
        <v>0</v>
      </c>
      <c r="BJ151" s="14" t="s">
        <v>85</v>
      </c>
      <c r="BK151" s="205">
        <f>ROUND(I151*H151,2)</f>
        <v>12.6</v>
      </c>
      <c r="BL151" s="14" t="s">
        <v>174</v>
      </c>
      <c r="BM151" s="204" t="s">
        <v>201</v>
      </c>
    </row>
    <row r="152" spans="1:65" s="2" customFormat="1" ht="24.2" customHeight="1">
      <c r="A152" s="28"/>
      <c r="B152" s="29"/>
      <c r="C152" s="193" t="s">
        <v>174</v>
      </c>
      <c r="D152" s="193" t="s">
        <v>128</v>
      </c>
      <c r="E152" s="194" t="s">
        <v>202</v>
      </c>
      <c r="F152" s="195" t="s">
        <v>203</v>
      </c>
      <c r="G152" s="196" t="s">
        <v>204</v>
      </c>
      <c r="H152" s="197">
        <v>91.5</v>
      </c>
      <c r="I152" s="198">
        <v>1.8</v>
      </c>
      <c r="J152" s="198">
        <f>ROUND(I152*H152,2)</f>
        <v>164.7</v>
      </c>
      <c r="K152" s="199"/>
      <c r="L152" s="33"/>
      <c r="M152" s="206" t="s">
        <v>1</v>
      </c>
      <c r="N152" s="207" t="s">
        <v>38</v>
      </c>
      <c r="O152" s="208">
        <v>8.5999999999999993E-2</v>
      </c>
      <c r="P152" s="208">
        <f>O152*H152</f>
        <v>7.8689999999999998</v>
      </c>
      <c r="Q152" s="208">
        <v>0</v>
      </c>
      <c r="R152" s="208">
        <f>Q152*H152</f>
        <v>0</v>
      </c>
      <c r="S152" s="208">
        <v>2.3E-3</v>
      </c>
      <c r="T152" s="209">
        <f>S152*H152</f>
        <v>0.21045</v>
      </c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R152" s="204" t="s">
        <v>174</v>
      </c>
      <c r="AT152" s="204" t="s">
        <v>128</v>
      </c>
      <c r="AU152" s="204" t="s">
        <v>85</v>
      </c>
      <c r="AY152" s="14" t="s">
        <v>125</v>
      </c>
      <c r="BE152" s="205">
        <f>IF(N152="základná",J152,0)</f>
        <v>0</v>
      </c>
      <c r="BF152" s="205">
        <f>IF(N152="znížená",J152,0)</f>
        <v>164.7</v>
      </c>
      <c r="BG152" s="205">
        <f>IF(N152="zákl. prenesená",J152,0)</f>
        <v>0</v>
      </c>
      <c r="BH152" s="205">
        <f>IF(N152="zníž. prenesená",J152,0)</f>
        <v>0</v>
      </c>
      <c r="BI152" s="205">
        <f>IF(N152="nulová",J152,0)</f>
        <v>0</v>
      </c>
      <c r="BJ152" s="14" t="s">
        <v>85</v>
      </c>
      <c r="BK152" s="205">
        <f>ROUND(I152*H152,2)</f>
        <v>164.7</v>
      </c>
      <c r="BL152" s="14" t="s">
        <v>174</v>
      </c>
      <c r="BM152" s="204" t="s">
        <v>205</v>
      </c>
    </row>
    <row r="153" spans="1:65" s="2" customFormat="1" ht="6.95" customHeight="1">
      <c r="A153" s="28"/>
      <c r="B153" s="52"/>
      <c r="C153" s="53"/>
      <c r="D153" s="53"/>
      <c r="E153" s="53"/>
      <c r="F153" s="53"/>
      <c r="G153" s="53"/>
      <c r="H153" s="53"/>
      <c r="I153" s="53"/>
      <c r="J153" s="53"/>
      <c r="K153" s="53"/>
      <c r="L153" s="33"/>
      <c r="M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</row>
  </sheetData>
  <sheetProtection algorithmName="SHA-512" hashValue="ZVx3OgsrmXChR8IQupuh8HZXqHW4kDWE7IMwVbMexAiCrAKu8uoFsAygiRmDaW/pfYpJsaGswYHuJ8kmwkujFg==" saltValue="KHja3BrX/ejtJ8x8BTKMhy20DbV7Vi48WvdYVn5RIauT2MWBfiV2rJVOhrF8S53dvC3q6chKEo5PqNdf+gx+IQ==" spinCount="100000" sheet="1" objects="1" scenarios="1" formatColumns="0" formatRows="0" autoFilter="0"/>
  <autoFilter ref="C127:K152"/>
  <mergeCells count="11">
    <mergeCell ref="L2:V2"/>
    <mergeCell ref="E87:H87"/>
    <mergeCell ref="E89:H89"/>
    <mergeCell ref="E116:H116"/>
    <mergeCell ref="E118:H118"/>
    <mergeCell ref="E120:H120"/>
    <mergeCell ref="E7:H7"/>
    <mergeCell ref="E9:H9"/>
    <mergeCell ref="E11:H11"/>
    <mergeCell ref="E29:H29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199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1" spans="1:46" ht="11.25">
      <c r="A1" s="19"/>
    </row>
    <row r="2" spans="1:46" s="1" customFormat="1" ht="36.950000000000003" customHeight="1"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AT2" s="14" t="s">
        <v>89</v>
      </c>
    </row>
    <row r="3" spans="1:46" s="1" customFormat="1" ht="6.95" hidden="1" customHeight="1">
      <c r="B3" s="113"/>
      <c r="C3" s="114"/>
      <c r="D3" s="114"/>
      <c r="E3" s="114"/>
      <c r="F3" s="114"/>
      <c r="G3" s="114"/>
      <c r="H3" s="114"/>
      <c r="I3" s="114"/>
      <c r="J3" s="114"/>
      <c r="K3" s="114"/>
      <c r="L3" s="17"/>
      <c r="AT3" s="14" t="s">
        <v>72</v>
      </c>
    </row>
    <row r="4" spans="1:46" s="1" customFormat="1" ht="24.95" hidden="1" customHeight="1">
      <c r="B4" s="17"/>
      <c r="D4" s="115" t="s">
        <v>93</v>
      </c>
      <c r="L4" s="17"/>
      <c r="M4" s="116" t="s">
        <v>9</v>
      </c>
      <c r="AT4" s="14" t="s">
        <v>4</v>
      </c>
    </row>
    <row r="5" spans="1:46" s="1" customFormat="1" ht="6.95" hidden="1" customHeight="1">
      <c r="B5" s="17"/>
      <c r="L5" s="17"/>
    </row>
    <row r="6" spans="1:46" s="1" customFormat="1" ht="12" hidden="1" customHeight="1">
      <c r="B6" s="17"/>
      <c r="D6" s="117" t="s">
        <v>13</v>
      </c>
      <c r="L6" s="17"/>
    </row>
    <row r="7" spans="1:46" s="1" customFormat="1" ht="26.25" hidden="1" customHeight="1">
      <c r="B7" s="17"/>
      <c r="E7" s="263" t="str">
        <f>'Rekapitulácia stavby'!K6</f>
        <v>Rekonštrukcia striech na objekte Domova mládeže a jedálne budovy školy - PD</v>
      </c>
      <c r="F7" s="264"/>
      <c r="G7" s="264"/>
      <c r="H7" s="264"/>
      <c r="L7" s="17"/>
    </row>
    <row r="8" spans="1:46" s="1" customFormat="1" ht="12" hidden="1" customHeight="1">
      <c r="B8" s="17"/>
      <c r="D8" s="117" t="s">
        <v>94</v>
      </c>
      <c r="L8" s="17"/>
    </row>
    <row r="9" spans="1:46" s="2" customFormat="1" ht="16.5" hidden="1" customHeight="1">
      <c r="A9" s="28"/>
      <c r="B9" s="33"/>
      <c r="C9" s="28"/>
      <c r="D9" s="28"/>
      <c r="E9" s="263" t="s">
        <v>95</v>
      </c>
      <c r="F9" s="265"/>
      <c r="G9" s="265"/>
      <c r="H9" s="265"/>
      <c r="I9" s="28"/>
      <c r="J9" s="28"/>
      <c r="K9" s="28"/>
      <c r="L9" s="49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</row>
    <row r="10" spans="1:46" s="2" customFormat="1" ht="12" hidden="1" customHeight="1">
      <c r="A10" s="28"/>
      <c r="B10" s="33"/>
      <c r="C10" s="28"/>
      <c r="D10" s="117" t="s">
        <v>96</v>
      </c>
      <c r="E10" s="28"/>
      <c r="F10" s="28"/>
      <c r="G10" s="28"/>
      <c r="H10" s="28"/>
      <c r="I10" s="28"/>
      <c r="J10" s="28"/>
      <c r="K10" s="28"/>
      <c r="L10" s="49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</row>
    <row r="11" spans="1:46" s="2" customFormat="1" ht="16.5" hidden="1" customHeight="1">
      <c r="A11" s="28"/>
      <c r="B11" s="33"/>
      <c r="C11" s="28"/>
      <c r="D11" s="28"/>
      <c r="E11" s="266" t="s">
        <v>206</v>
      </c>
      <c r="F11" s="265"/>
      <c r="G11" s="265"/>
      <c r="H11" s="265"/>
      <c r="I11" s="28"/>
      <c r="J11" s="28"/>
      <c r="K11" s="28"/>
      <c r="L11" s="49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</row>
    <row r="12" spans="1:46" s="2" customFormat="1" ht="11.25" hidden="1">
      <c r="A12" s="28"/>
      <c r="B12" s="33"/>
      <c r="C12" s="28"/>
      <c r="D12" s="28"/>
      <c r="E12" s="28"/>
      <c r="F12" s="28"/>
      <c r="G12" s="28"/>
      <c r="H12" s="28"/>
      <c r="I12" s="28"/>
      <c r="J12" s="28"/>
      <c r="K12" s="28"/>
      <c r="L12" s="49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</row>
    <row r="13" spans="1:46" s="2" customFormat="1" ht="12" hidden="1" customHeight="1">
      <c r="A13" s="28"/>
      <c r="B13" s="33"/>
      <c r="C13" s="28"/>
      <c r="D13" s="117" t="s">
        <v>15</v>
      </c>
      <c r="E13" s="28"/>
      <c r="F13" s="108" t="s">
        <v>1</v>
      </c>
      <c r="G13" s="28"/>
      <c r="H13" s="28"/>
      <c r="I13" s="117" t="s">
        <v>16</v>
      </c>
      <c r="J13" s="108" t="s">
        <v>1</v>
      </c>
      <c r="K13" s="28"/>
      <c r="L13" s="49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</row>
    <row r="14" spans="1:46" s="2" customFormat="1" ht="12" hidden="1" customHeight="1">
      <c r="A14" s="28"/>
      <c r="B14" s="33"/>
      <c r="C14" s="28"/>
      <c r="D14" s="117" t="s">
        <v>17</v>
      </c>
      <c r="E14" s="28"/>
      <c r="F14" s="108" t="s">
        <v>18</v>
      </c>
      <c r="G14" s="28"/>
      <c r="H14" s="28"/>
      <c r="I14" s="117" t="s">
        <v>19</v>
      </c>
      <c r="J14" s="118" t="str">
        <f>'Rekapitulácia stavby'!AN8</f>
        <v>11. 3. 2026</v>
      </c>
      <c r="K14" s="28"/>
      <c r="L14" s="49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</row>
    <row r="15" spans="1:46" s="2" customFormat="1" ht="10.9" hidden="1" customHeight="1">
      <c r="A15" s="28"/>
      <c r="B15" s="33"/>
      <c r="C15" s="28"/>
      <c r="D15" s="28"/>
      <c r="E15" s="28"/>
      <c r="F15" s="28"/>
      <c r="G15" s="28"/>
      <c r="H15" s="28"/>
      <c r="I15" s="28"/>
      <c r="J15" s="28"/>
      <c r="K15" s="28"/>
      <c r="L15" s="49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</row>
    <row r="16" spans="1:46" s="2" customFormat="1" ht="12" hidden="1" customHeight="1">
      <c r="A16" s="28"/>
      <c r="B16" s="33"/>
      <c r="C16" s="28"/>
      <c r="D16" s="117" t="s">
        <v>21</v>
      </c>
      <c r="E16" s="28"/>
      <c r="F16" s="28"/>
      <c r="G16" s="28"/>
      <c r="H16" s="28"/>
      <c r="I16" s="117" t="s">
        <v>22</v>
      </c>
      <c r="J16" s="108" t="s">
        <v>1</v>
      </c>
      <c r="K16" s="28"/>
      <c r="L16" s="49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</row>
    <row r="17" spans="1:31" s="2" customFormat="1" ht="18" hidden="1" customHeight="1">
      <c r="A17" s="28"/>
      <c r="B17" s="33"/>
      <c r="C17" s="28"/>
      <c r="D17" s="28"/>
      <c r="E17" s="108" t="s">
        <v>18</v>
      </c>
      <c r="F17" s="28"/>
      <c r="G17" s="28"/>
      <c r="H17" s="28"/>
      <c r="I17" s="117" t="s">
        <v>23</v>
      </c>
      <c r="J17" s="108" t="s">
        <v>1</v>
      </c>
      <c r="K17" s="28"/>
      <c r="L17" s="49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</row>
    <row r="18" spans="1:31" s="2" customFormat="1" ht="6.95" hidden="1" customHeight="1">
      <c r="A18" s="28"/>
      <c r="B18" s="33"/>
      <c r="C18" s="28"/>
      <c r="D18" s="28"/>
      <c r="E18" s="28"/>
      <c r="F18" s="28"/>
      <c r="G18" s="28"/>
      <c r="H18" s="28"/>
      <c r="I18" s="28"/>
      <c r="J18" s="28"/>
      <c r="K18" s="28"/>
      <c r="L18" s="49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</row>
    <row r="19" spans="1:31" s="2" customFormat="1" ht="12" hidden="1" customHeight="1">
      <c r="A19" s="28"/>
      <c r="B19" s="33"/>
      <c r="C19" s="28"/>
      <c r="D19" s="117" t="s">
        <v>24</v>
      </c>
      <c r="E19" s="28"/>
      <c r="F19" s="28"/>
      <c r="G19" s="28"/>
      <c r="H19" s="28"/>
      <c r="I19" s="117" t="s">
        <v>22</v>
      </c>
      <c r="J19" s="108" t="s">
        <v>25</v>
      </c>
      <c r="K19" s="28"/>
      <c r="L19" s="49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</row>
    <row r="20" spans="1:31" s="2" customFormat="1" ht="18" hidden="1" customHeight="1">
      <c r="A20" s="28"/>
      <c r="B20" s="33"/>
      <c r="C20" s="28"/>
      <c r="D20" s="28"/>
      <c r="E20" s="108" t="s">
        <v>26</v>
      </c>
      <c r="F20" s="28"/>
      <c r="G20" s="28"/>
      <c r="H20" s="28"/>
      <c r="I20" s="117" t="s">
        <v>23</v>
      </c>
      <c r="J20" s="108" t="s">
        <v>27</v>
      </c>
      <c r="K20" s="28"/>
      <c r="L20" s="49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</row>
    <row r="21" spans="1:31" s="2" customFormat="1" ht="6.95" hidden="1" customHeight="1">
      <c r="A21" s="28"/>
      <c r="B21" s="33"/>
      <c r="C21" s="28"/>
      <c r="D21" s="28"/>
      <c r="E21" s="28"/>
      <c r="F21" s="28"/>
      <c r="G21" s="28"/>
      <c r="H21" s="28"/>
      <c r="I21" s="28"/>
      <c r="J21" s="28"/>
      <c r="K21" s="28"/>
      <c r="L21" s="49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</row>
    <row r="22" spans="1:31" s="2" customFormat="1" ht="12" hidden="1" customHeight="1">
      <c r="A22" s="28"/>
      <c r="B22" s="33"/>
      <c r="C22" s="28"/>
      <c r="D22" s="117" t="s">
        <v>28</v>
      </c>
      <c r="E22" s="28"/>
      <c r="F22" s="28"/>
      <c r="G22" s="28"/>
      <c r="H22" s="28"/>
      <c r="I22" s="117" t="s">
        <v>22</v>
      </c>
      <c r="J22" s="108" t="s">
        <v>1</v>
      </c>
      <c r="K22" s="28"/>
      <c r="L22" s="49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</row>
    <row r="23" spans="1:31" s="2" customFormat="1" ht="18" hidden="1" customHeight="1">
      <c r="A23" s="28"/>
      <c r="B23" s="33"/>
      <c r="C23" s="28"/>
      <c r="D23" s="28"/>
      <c r="E23" s="108" t="s">
        <v>18</v>
      </c>
      <c r="F23" s="28"/>
      <c r="G23" s="28"/>
      <c r="H23" s="28"/>
      <c r="I23" s="117" t="s">
        <v>23</v>
      </c>
      <c r="J23" s="108" t="s">
        <v>1</v>
      </c>
      <c r="K23" s="28"/>
      <c r="L23" s="49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</row>
    <row r="24" spans="1:31" s="2" customFormat="1" ht="6.95" hidden="1" customHeight="1">
      <c r="A24" s="28"/>
      <c r="B24" s="33"/>
      <c r="C24" s="28"/>
      <c r="D24" s="28"/>
      <c r="E24" s="28"/>
      <c r="F24" s="28"/>
      <c r="G24" s="28"/>
      <c r="H24" s="28"/>
      <c r="I24" s="28"/>
      <c r="J24" s="28"/>
      <c r="K24" s="28"/>
      <c r="L24" s="49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</row>
    <row r="25" spans="1:31" s="2" customFormat="1" ht="12" hidden="1" customHeight="1">
      <c r="A25" s="28"/>
      <c r="B25" s="33"/>
      <c r="C25" s="28"/>
      <c r="D25" s="117" t="s">
        <v>30</v>
      </c>
      <c r="E25" s="28"/>
      <c r="F25" s="28"/>
      <c r="G25" s="28"/>
      <c r="H25" s="28"/>
      <c r="I25" s="117" t="s">
        <v>22</v>
      </c>
      <c r="J25" s="108" t="s">
        <v>1</v>
      </c>
      <c r="K25" s="28"/>
      <c r="L25" s="49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</row>
    <row r="26" spans="1:31" s="2" customFormat="1" ht="18" hidden="1" customHeight="1">
      <c r="A26" s="28"/>
      <c r="B26" s="33"/>
      <c r="C26" s="28"/>
      <c r="D26" s="28"/>
      <c r="E26" s="108" t="s">
        <v>18</v>
      </c>
      <c r="F26" s="28"/>
      <c r="G26" s="28"/>
      <c r="H26" s="28"/>
      <c r="I26" s="117" t="s">
        <v>23</v>
      </c>
      <c r="J26" s="108" t="s">
        <v>1</v>
      </c>
      <c r="K26" s="28"/>
      <c r="L26" s="49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</row>
    <row r="27" spans="1:31" s="2" customFormat="1" ht="6.95" hidden="1" customHeight="1">
      <c r="A27" s="28"/>
      <c r="B27" s="33"/>
      <c r="C27" s="28"/>
      <c r="D27" s="28"/>
      <c r="E27" s="28"/>
      <c r="F27" s="28"/>
      <c r="G27" s="28"/>
      <c r="H27" s="28"/>
      <c r="I27" s="28"/>
      <c r="J27" s="28"/>
      <c r="K27" s="28"/>
      <c r="L27" s="49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</row>
    <row r="28" spans="1:31" s="2" customFormat="1" ht="12" hidden="1" customHeight="1">
      <c r="A28" s="28"/>
      <c r="B28" s="33"/>
      <c r="C28" s="28"/>
      <c r="D28" s="117" t="s">
        <v>31</v>
      </c>
      <c r="E28" s="28"/>
      <c r="F28" s="28"/>
      <c r="G28" s="28"/>
      <c r="H28" s="28"/>
      <c r="I28" s="28"/>
      <c r="J28" s="28"/>
      <c r="K28" s="28"/>
      <c r="L28" s="49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</row>
    <row r="29" spans="1:31" s="8" customFormat="1" ht="16.5" hidden="1" customHeight="1">
      <c r="A29" s="119"/>
      <c r="B29" s="120"/>
      <c r="C29" s="119"/>
      <c r="D29" s="119"/>
      <c r="E29" s="267" t="s">
        <v>1</v>
      </c>
      <c r="F29" s="267"/>
      <c r="G29" s="267"/>
      <c r="H29" s="267"/>
      <c r="I29" s="119"/>
      <c r="J29" s="119"/>
      <c r="K29" s="119"/>
      <c r="L29" s="121"/>
      <c r="S29" s="119"/>
      <c r="T29" s="119"/>
      <c r="U29" s="119"/>
      <c r="V29" s="119"/>
      <c r="W29" s="119"/>
      <c r="X29" s="119"/>
      <c r="Y29" s="119"/>
      <c r="Z29" s="119"/>
      <c r="AA29" s="119"/>
      <c r="AB29" s="119"/>
      <c r="AC29" s="119"/>
      <c r="AD29" s="119"/>
      <c r="AE29" s="119"/>
    </row>
    <row r="30" spans="1:31" s="2" customFormat="1" ht="6.95" hidden="1" customHeight="1">
      <c r="A30" s="28"/>
      <c r="B30" s="33"/>
      <c r="C30" s="28"/>
      <c r="D30" s="28"/>
      <c r="E30" s="28"/>
      <c r="F30" s="28"/>
      <c r="G30" s="28"/>
      <c r="H30" s="28"/>
      <c r="I30" s="28"/>
      <c r="J30" s="28"/>
      <c r="K30" s="28"/>
      <c r="L30" s="49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</row>
    <row r="31" spans="1:31" s="2" customFormat="1" ht="6.95" hidden="1" customHeight="1">
      <c r="A31" s="28"/>
      <c r="B31" s="33"/>
      <c r="C31" s="28"/>
      <c r="D31" s="122"/>
      <c r="E31" s="122"/>
      <c r="F31" s="122"/>
      <c r="G31" s="122"/>
      <c r="H31" s="122"/>
      <c r="I31" s="122"/>
      <c r="J31" s="122"/>
      <c r="K31" s="122"/>
      <c r="L31" s="49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</row>
    <row r="32" spans="1:31" s="2" customFormat="1" ht="25.35" hidden="1" customHeight="1">
      <c r="A32" s="28"/>
      <c r="B32" s="33"/>
      <c r="C32" s="28"/>
      <c r="D32" s="123" t="s">
        <v>32</v>
      </c>
      <c r="E32" s="28"/>
      <c r="F32" s="28"/>
      <c r="G32" s="28"/>
      <c r="H32" s="28"/>
      <c r="I32" s="28"/>
      <c r="J32" s="124">
        <f>ROUND(J132, 2)</f>
        <v>163287.4</v>
      </c>
      <c r="K32" s="28"/>
      <c r="L32" s="49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</row>
    <row r="33" spans="1:31" s="2" customFormat="1" ht="6.95" hidden="1" customHeight="1">
      <c r="A33" s="28"/>
      <c r="B33" s="33"/>
      <c r="C33" s="28"/>
      <c r="D33" s="122"/>
      <c r="E33" s="122"/>
      <c r="F33" s="122"/>
      <c r="G33" s="122"/>
      <c r="H33" s="122"/>
      <c r="I33" s="122"/>
      <c r="J33" s="122"/>
      <c r="K33" s="122"/>
      <c r="L33" s="49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</row>
    <row r="34" spans="1:31" s="2" customFormat="1" ht="14.45" hidden="1" customHeight="1">
      <c r="A34" s="28"/>
      <c r="B34" s="33"/>
      <c r="C34" s="28"/>
      <c r="D34" s="28"/>
      <c r="E34" s="28"/>
      <c r="F34" s="125" t="s">
        <v>34</v>
      </c>
      <c r="G34" s="28"/>
      <c r="H34" s="28"/>
      <c r="I34" s="125" t="s">
        <v>33</v>
      </c>
      <c r="J34" s="125" t="s">
        <v>35</v>
      </c>
      <c r="K34" s="28"/>
      <c r="L34" s="49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</row>
    <row r="35" spans="1:31" s="2" customFormat="1" ht="14.45" hidden="1" customHeight="1">
      <c r="A35" s="28"/>
      <c r="B35" s="33"/>
      <c r="C35" s="28"/>
      <c r="D35" s="126" t="s">
        <v>36</v>
      </c>
      <c r="E35" s="127" t="s">
        <v>37</v>
      </c>
      <c r="F35" s="128">
        <f>ROUND((SUM(BE132:BE198)),  2)</f>
        <v>0</v>
      </c>
      <c r="G35" s="129"/>
      <c r="H35" s="129"/>
      <c r="I35" s="130">
        <v>0.23</v>
      </c>
      <c r="J35" s="128">
        <f>ROUND(((SUM(BE132:BE198))*I35),  2)</f>
        <v>0</v>
      </c>
      <c r="K35" s="28"/>
      <c r="L35" s="49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</row>
    <row r="36" spans="1:31" s="2" customFormat="1" ht="14.45" hidden="1" customHeight="1">
      <c r="A36" s="28"/>
      <c r="B36" s="33"/>
      <c r="C36" s="28"/>
      <c r="D36" s="28"/>
      <c r="E36" s="127" t="s">
        <v>38</v>
      </c>
      <c r="F36" s="131">
        <f>ROUND((SUM(BF132:BF198)),  2)</f>
        <v>163287.4</v>
      </c>
      <c r="G36" s="28"/>
      <c r="H36" s="28"/>
      <c r="I36" s="132">
        <v>0.23</v>
      </c>
      <c r="J36" s="131">
        <f>ROUND(((SUM(BF132:BF198))*I36),  2)</f>
        <v>37556.1</v>
      </c>
      <c r="K36" s="28"/>
      <c r="L36" s="49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</row>
    <row r="37" spans="1:31" s="2" customFormat="1" ht="14.45" hidden="1" customHeight="1">
      <c r="A37" s="28"/>
      <c r="B37" s="33"/>
      <c r="C37" s="28"/>
      <c r="D37" s="28"/>
      <c r="E37" s="117" t="s">
        <v>39</v>
      </c>
      <c r="F37" s="131">
        <f>ROUND((SUM(BG132:BG198)),  2)</f>
        <v>0</v>
      </c>
      <c r="G37" s="28"/>
      <c r="H37" s="28"/>
      <c r="I37" s="132">
        <v>0.23</v>
      </c>
      <c r="J37" s="131">
        <f>0</f>
        <v>0</v>
      </c>
      <c r="K37" s="28"/>
      <c r="L37" s="49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</row>
    <row r="38" spans="1:31" s="2" customFormat="1" ht="14.45" hidden="1" customHeight="1">
      <c r="A38" s="28"/>
      <c r="B38" s="33"/>
      <c r="C38" s="28"/>
      <c r="D38" s="28"/>
      <c r="E38" s="117" t="s">
        <v>40</v>
      </c>
      <c r="F38" s="131">
        <f>ROUND((SUM(BH132:BH198)),  2)</f>
        <v>0</v>
      </c>
      <c r="G38" s="28"/>
      <c r="H38" s="28"/>
      <c r="I38" s="132">
        <v>0.23</v>
      </c>
      <c r="J38" s="131">
        <f>0</f>
        <v>0</v>
      </c>
      <c r="K38" s="28"/>
      <c r="L38" s="49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</row>
    <row r="39" spans="1:31" s="2" customFormat="1" ht="14.45" hidden="1" customHeight="1">
      <c r="A39" s="28"/>
      <c r="B39" s="33"/>
      <c r="C39" s="28"/>
      <c r="D39" s="28"/>
      <c r="E39" s="127" t="s">
        <v>41</v>
      </c>
      <c r="F39" s="128">
        <f>ROUND((SUM(BI132:BI198)),  2)</f>
        <v>0</v>
      </c>
      <c r="G39" s="129"/>
      <c r="H39" s="129"/>
      <c r="I39" s="130">
        <v>0</v>
      </c>
      <c r="J39" s="128">
        <f>0</f>
        <v>0</v>
      </c>
      <c r="K39" s="28"/>
      <c r="L39" s="49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</row>
    <row r="40" spans="1:31" s="2" customFormat="1" ht="6.95" hidden="1" customHeight="1">
      <c r="A40" s="28"/>
      <c r="B40" s="33"/>
      <c r="C40" s="28"/>
      <c r="D40" s="28"/>
      <c r="E40" s="28"/>
      <c r="F40" s="28"/>
      <c r="G40" s="28"/>
      <c r="H40" s="28"/>
      <c r="I40" s="28"/>
      <c r="J40" s="28"/>
      <c r="K40" s="28"/>
      <c r="L40" s="49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</row>
    <row r="41" spans="1:31" s="2" customFormat="1" ht="25.35" hidden="1" customHeight="1">
      <c r="A41" s="28"/>
      <c r="B41" s="33"/>
      <c r="C41" s="133"/>
      <c r="D41" s="134" t="s">
        <v>42</v>
      </c>
      <c r="E41" s="135"/>
      <c r="F41" s="135"/>
      <c r="G41" s="136" t="s">
        <v>43</v>
      </c>
      <c r="H41" s="137" t="s">
        <v>44</v>
      </c>
      <c r="I41" s="135"/>
      <c r="J41" s="138">
        <f>SUM(J32:J39)</f>
        <v>200843.5</v>
      </c>
      <c r="K41" s="139"/>
      <c r="L41" s="49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</row>
    <row r="42" spans="1:31" s="2" customFormat="1" ht="14.45" hidden="1" customHeight="1">
      <c r="A42" s="28"/>
      <c r="B42" s="33"/>
      <c r="C42" s="28"/>
      <c r="D42" s="28"/>
      <c r="E42" s="28"/>
      <c r="F42" s="28"/>
      <c r="G42" s="28"/>
      <c r="H42" s="28"/>
      <c r="I42" s="28"/>
      <c r="J42" s="28"/>
      <c r="K42" s="28"/>
      <c r="L42" s="49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</row>
    <row r="43" spans="1:31" s="1" customFormat="1" ht="14.45" hidden="1" customHeight="1">
      <c r="B43" s="17"/>
      <c r="L43" s="17"/>
    </row>
    <row r="44" spans="1:31" s="1" customFormat="1" ht="14.45" hidden="1" customHeight="1">
      <c r="B44" s="17"/>
      <c r="L44" s="17"/>
    </row>
    <row r="45" spans="1:31" s="1" customFormat="1" ht="14.45" hidden="1" customHeight="1">
      <c r="B45" s="17"/>
      <c r="L45" s="17"/>
    </row>
    <row r="46" spans="1:31" s="1" customFormat="1" ht="14.45" hidden="1" customHeight="1">
      <c r="B46" s="17"/>
      <c r="L46" s="17"/>
    </row>
    <row r="47" spans="1:31" s="1" customFormat="1" ht="14.45" hidden="1" customHeight="1">
      <c r="B47" s="17"/>
      <c r="L47" s="17"/>
    </row>
    <row r="48" spans="1:31" s="1" customFormat="1" ht="14.45" hidden="1" customHeight="1">
      <c r="B48" s="17"/>
      <c r="L48" s="17"/>
    </row>
    <row r="49" spans="1:31" s="1" customFormat="1" ht="14.45" hidden="1" customHeight="1">
      <c r="B49" s="17"/>
      <c r="L49" s="17"/>
    </row>
    <row r="50" spans="1:31" s="2" customFormat="1" ht="14.45" hidden="1" customHeight="1">
      <c r="B50" s="49"/>
      <c r="D50" s="140" t="s">
        <v>45</v>
      </c>
      <c r="E50" s="141"/>
      <c r="F50" s="141"/>
      <c r="G50" s="140" t="s">
        <v>46</v>
      </c>
      <c r="H50" s="141"/>
      <c r="I50" s="141"/>
      <c r="J50" s="141"/>
      <c r="K50" s="141"/>
      <c r="L50" s="49"/>
    </row>
    <row r="51" spans="1:31" ht="11.25" hidden="1">
      <c r="B51" s="17"/>
      <c r="L51" s="17"/>
    </row>
    <row r="52" spans="1:31" ht="11.25" hidden="1">
      <c r="B52" s="17"/>
      <c r="L52" s="17"/>
    </row>
    <row r="53" spans="1:31" ht="11.25" hidden="1">
      <c r="B53" s="17"/>
      <c r="L53" s="17"/>
    </row>
    <row r="54" spans="1:31" ht="11.25" hidden="1">
      <c r="B54" s="17"/>
      <c r="L54" s="17"/>
    </row>
    <row r="55" spans="1:31" ht="11.25" hidden="1">
      <c r="B55" s="17"/>
      <c r="L55" s="17"/>
    </row>
    <row r="56" spans="1:31" ht="11.25" hidden="1">
      <c r="B56" s="17"/>
      <c r="L56" s="17"/>
    </row>
    <row r="57" spans="1:31" ht="11.25" hidden="1">
      <c r="B57" s="17"/>
      <c r="L57" s="17"/>
    </row>
    <row r="58" spans="1:31" ht="11.25" hidden="1">
      <c r="B58" s="17"/>
      <c r="L58" s="17"/>
    </row>
    <row r="59" spans="1:31" ht="11.25" hidden="1">
      <c r="B59" s="17"/>
      <c r="L59" s="17"/>
    </row>
    <row r="60" spans="1:31" ht="11.25" hidden="1">
      <c r="B60" s="17"/>
      <c r="L60" s="17"/>
    </row>
    <row r="61" spans="1:31" s="2" customFormat="1" ht="12.75" hidden="1">
      <c r="A61" s="28"/>
      <c r="B61" s="33"/>
      <c r="C61" s="28"/>
      <c r="D61" s="142" t="s">
        <v>47</v>
      </c>
      <c r="E61" s="143"/>
      <c r="F61" s="144" t="s">
        <v>48</v>
      </c>
      <c r="G61" s="142" t="s">
        <v>47</v>
      </c>
      <c r="H61" s="143"/>
      <c r="I61" s="143"/>
      <c r="J61" s="145" t="s">
        <v>48</v>
      </c>
      <c r="K61" s="143"/>
      <c r="L61" s="49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</row>
    <row r="62" spans="1:31" ht="11.25" hidden="1">
      <c r="B62" s="17"/>
      <c r="L62" s="17"/>
    </row>
    <row r="63" spans="1:31" ht="11.25" hidden="1">
      <c r="B63" s="17"/>
      <c r="L63" s="17"/>
    </row>
    <row r="64" spans="1:31" ht="11.25" hidden="1">
      <c r="B64" s="17"/>
      <c r="L64" s="17"/>
    </row>
    <row r="65" spans="1:31" s="2" customFormat="1" ht="12.75" hidden="1">
      <c r="A65" s="28"/>
      <c r="B65" s="33"/>
      <c r="C65" s="28"/>
      <c r="D65" s="140" t="s">
        <v>49</v>
      </c>
      <c r="E65" s="146"/>
      <c r="F65" s="146"/>
      <c r="G65" s="140" t="s">
        <v>50</v>
      </c>
      <c r="H65" s="146"/>
      <c r="I65" s="146"/>
      <c r="J65" s="146"/>
      <c r="K65" s="146"/>
      <c r="L65" s="49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</row>
    <row r="66" spans="1:31" ht="11.25" hidden="1">
      <c r="B66" s="17"/>
      <c r="L66" s="17"/>
    </row>
    <row r="67" spans="1:31" ht="11.25" hidden="1">
      <c r="B67" s="17"/>
      <c r="L67" s="17"/>
    </row>
    <row r="68" spans="1:31" ht="11.25" hidden="1">
      <c r="B68" s="17"/>
      <c r="L68" s="17"/>
    </row>
    <row r="69" spans="1:31" ht="11.25" hidden="1">
      <c r="B69" s="17"/>
      <c r="L69" s="17"/>
    </row>
    <row r="70" spans="1:31" ht="11.25" hidden="1">
      <c r="B70" s="17"/>
      <c r="L70" s="17"/>
    </row>
    <row r="71" spans="1:31" ht="11.25" hidden="1">
      <c r="B71" s="17"/>
      <c r="L71" s="17"/>
    </row>
    <row r="72" spans="1:31" ht="11.25" hidden="1">
      <c r="B72" s="17"/>
      <c r="L72" s="17"/>
    </row>
    <row r="73" spans="1:31" ht="11.25" hidden="1">
      <c r="B73" s="17"/>
      <c r="L73" s="17"/>
    </row>
    <row r="74" spans="1:31" ht="11.25" hidden="1">
      <c r="B74" s="17"/>
      <c r="L74" s="17"/>
    </row>
    <row r="75" spans="1:31" ht="11.25" hidden="1">
      <c r="B75" s="17"/>
      <c r="L75" s="17"/>
    </row>
    <row r="76" spans="1:31" s="2" customFormat="1" ht="12.75" hidden="1">
      <c r="A76" s="28"/>
      <c r="B76" s="33"/>
      <c r="C76" s="28"/>
      <c r="D76" s="142" t="s">
        <v>47</v>
      </c>
      <c r="E76" s="143"/>
      <c r="F76" s="144" t="s">
        <v>48</v>
      </c>
      <c r="G76" s="142" t="s">
        <v>47</v>
      </c>
      <c r="H76" s="143"/>
      <c r="I76" s="143"/>
      <c r="J76" s="145" t="s">
        <v>48</v>
      </c>
      <c r="K76" s="143"/>
      <c r="L76" s="49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</row>
    <row r="77" spans="1:31" s="2" customFormat="1" ht="14.45" hidden="1" customHeight="1">
      <c r="A77" s="28"/>
      <c r="B77" s="147"/>
      <c r="C77" s="148"/>
      <c r="D77" s="148"/>
      <c r="E77" s="148"/>
      <c r="F77" s="148"/>
      <c r="G77" s="148"/>
      <c r="H77" s="148"/>
      <c r="I77" s="148"/>
      <c r="J77" s="148"/>
      <c r="K77" s="148"/>
      <c r="L77" s="49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</row>
    <row r="78" spans="1:31" ht="11.25" hidden="1"/>
    <row r="79" spans="1:31" ht="11.25" hidden="1"/>
    <row r="80" spans="1:31" ht="11.25" hidden="1"/>
    <row r="81" spans="1:31" s="2" customFormat="1" ht="6.95" hidden="1" customHeight="1">
      <c r="A81" s="28"/>
      <c r="B81" s="149"/>
      <c r="C81" s="150"/>
      <c r="D81" s="150"/>
      <c r="E81" s="150"/>
      <c r="F81" s="150"/>
      <c r="G81" s="150"/>
      <c r="H81" s="150"/>
      <c r="I81" s="150"/>
      <c r="J81" s="150"/>
      <c r="K81" s="150"/>
      <c r="L81" s="49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</row>
    <row r="82" spans="1:31" s="2" customFormat="1" ht="24.95" hidden="1" customHeight="1">
      <c r="A82" s="28"/>
      <c r="B82" s="29"/>
      <c r="C82" s="20" t="s">
        <v>98</v>
      </c>
      <c r="D82" s="30"/>
      <c r="E82" s="30"/>
      <c r="F82" s="30"/>
      <c r="G82" s="30"/>
      <c r="H82" s="30"/>
      <c r="I82" s="30"/>
      <c r="J82" s="30"/>
      <c r="K82" s="30"/>
      <c r="L82" s="49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</row>
    <row r="83" spans="1:31" s="2" customFormat="1" ht="6.95" hidden="1" customHeight="1">
      <c r="A83" s="28"/>
      <c r="B83" s="29"/>
      <c r="C83" s="30"/>
      <c r="D83" s="30"/>
      <c r="E83" s="30"/>
      <c r="F83" s="30"/>
      <c r="G83" s="30"/>
      <c r="H83" s="30"/>
      <c r="I83" s="30"/>
      <c r="J83" s="30"/>
      <c r="K83" s="30"/>
      <c r="L83" s="49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</row>
    <row r="84" spans="1:31" s="2" customFormat="1" ht="12" hidden="1" customHeight="1">
      <c r="A84" s="28"/>
      <c r="B84" s="29"/>
      <c r="C84" s="25" t="s">
        <v>13</v>
      </c>
      <c r="D84" s="30"/>
      <c r="E84" s="30"/>
      <c r="F84" s="30"/>
      <c r="G84" s="30"/>
      <c r="H84" s="30"/>
      <c r="I84" s="30"/>
      <c r="J84" s="30"/>
      <c r="K84" s="30"/>
      <c r="L84" s="49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</row>
    <row r="85" spans="1:31" s="2" customFormat="1" ht="26.25" hidden="1" customHeight="1">
      <c r="A85" s="28"/>
      <c r="B85" s="29"/>
      <c r="C85" s="30"/>
      <c r="D85" s="30"/>
      <c r="E85" s="268" t="str">
        <f>E7</f>
        <v>Rekonštrukcia striech na objekte Domova mládeže a jedálne budovy školy - PD</v>
      </c>
      <c r="F85" s="269"/>
      <c r="G85" s="269"/>
      <c r="H85" s="269"/>
      <c r="I85" s="30"/>
      <c r="J85" s="30"/>
      <c r="K85" s="30"/>
      <c r="L85" s="49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</row>
    <row r="86" spans="1:31" s="1" customFormat="1" ht="12" hidden="1" customHeight="1">
      <c r="B86" s="18"/>
      <c r="C86" s="25" t="s">
        <v>94</v>
      </c>
      <c r="D86" s="19"/>
      <c r="E86" s="19"/>
      <c r="F86" s="19"/>
      <c r="G86" s="19"/>
      <c r="H86" s="19"/>
      <c r="I86" s="19"/>
      <c r="J86" s="19"/>
      <c r="K86" s="19"/>
      <c r="L86" s="17"/>
    </row>
    <row r="87" spans="1:31" s="2" customFormat="1" ht="16.5" hidden="1" customHeight="1">
      <c r="A87" s="28"/>
      <c r="B87" s="29"/>
      <c r="C87" s="30"/>
      <c r="D87" s="30"/>
      <c r="E87" s="268" t="s">
        <v>95</v>
      </c>
      <c r="F87" s="270"/>
      <c r="G87" s="270"/>
      <c r="H87" s="270"/>
      <c r="I87" s="30"/>
      <c r="J87" s="30"/>
      <c r="K87" s="30"/>
      <c r="L87" s="49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</row>
    <row r="88" spans="1:31" s="2" customFormat="1" ht="12" hidden="1" customHeight="1">
      <c r="A88" s="28"/>
      <c r="B88" s="29"/>
      <c r="C88" s="25" t="s">
        <v>96</v>
      </c>
      <c r="D88" s="30"/>
      <c r="E88" s="30"/>
      <c r="F88" s="30"/>
      <c r="G88" s="30"/>
      <c r="H88" s="30"/>
      <c r="I88" s="30"/>
      <c r="J88" s="30"/>
      <c r="K88" s="30"/>
      <c r="L88" s="49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</row>
    <row r="89" spans="1:31" s="2" customFormat="1" ht="16.5" hidden="1" customHeight="1">
      <c r="A89" s="28"/>
      <c r="B89" s="29"/>
      <c r="C89" s="30"/>
      <c r="D89" s="30"/>
      <c r="E89" s="220" t="str">
        <f>E11</f>
        <v>SO 02.2 - Plochá strecha - nový stav</v>
      </c>
      <c r="F89" s="270"/>
      <c r="G89" s="270"/>
      <c r="H89" s="270"/>
      <c r="I89" s="30"/>
      <c r="J89" s="30"/>
      <c r="K89" s="30"/>
      <c r="L89" s="49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</row>
    <row r="90" spans="1:31" s="2" customFormat="1" ht="6.95" hidden="1" customHeight="1">
      <c r="A90" s="28"/>
      <c r="B90" s="29"/>
      <c r="C90" s="30"/>
      <c r="D90" s="30"/>
      <c r="E90" s="30"/>
      <c r="F90" s="30"/>
      <c r="G90" s="30"/>
      <c r="H90" s="30"/>
      <c r="I90" s="30"/>
      <c r="J90" s="30"/>
      <c r="K90" s="30"/>
      <c r="L90" s="49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</row>
    <row r="91" spans="1:31" s="2" customFormat="1" ht="12" hidden="1" customHeight="1">
      <c r="A91" s="28"/>
      <c r="B91" s="29"/>
      <c r="C91" s="25" t="s">
        <v>17</v>
      </c>
      <c r="D91" s="30"/>
      <c r="E91" s="30"/>
      <c r="F91" s="23" t="str">
        <f>F14</f>
        <v xml:space="preserve"> </v>
      </c>
      <c r="G91" s="30"/>
      <c r="H91" s="30"/>
      <c r="I91" s="25" t="s">
        <v>19</v>
      </c>
      <c r="J91" s="64" t="str">
        <f>IF(J14="","",J14)</f>
        <v>11. 3. 2026</v>
      </c>
      <c r="K91" s="30"/>
      <c r="L91" s="49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</row>
    <row r="92" spans="1:31" s="2" customFormat="1" ht="6.95" hidden="1" customHeight="1">
      <c r="A92" s="28"/>
      <c r="B92" s="29"/>
      <c r="C92" s="30"/>
      <c r="D92" s="30"/>
      <c r="E92" s="30"/>
      <c r="F92" s="30"/>
      <c r="G92" s="30"/>
      <c r="H92" s="30"/>
      <c r="I92" s="30"/>
      <c r="J92" s="30"/>
      <c r="K92" s="30"/>
      <c r="L92" s="49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</row>
    <row r="93" spans="1:31" s="2" customFormat="1" ht="15.2" hidden="1" customHeight="1">
      <c r="A93" s="28"/>
      <c r="B93" s="29"/>
      <c r="C93" s="25" t="s">
        <v>21</v>
      </c>
      <c r="D93" s="30"/>
      <c r="E93" s="30"/>
      <c r="F93" s="23" t="str">
        <f>E17</f>
        <v xml:space="preserve"> </v>
      </c>
      <c r="G93" s="30"/>
      <c r="H93" s="30"/>
      <c r="I93" s="25" t="s">
        <v>28</v>
      </c>
      <c r="J93" s="26" t="str">
        <f>E23</f>
        <v xml:space="preserve"> </v>
      </c>
      <c r="K93" s="30"/>
      <c r="L93" s="49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</row>
    <row r="94" spans="1:31" s="2" customFormat="1" ht="15.2" hidden="1" customHeight="1">
      <c r="A94" s="28"/>
      <c r="B94" s="29"/>
      <c r="C94" s="25" t="s">
        <v>24</v>
      </c>
      <c r="D94" s="30"/>
      <c r="E94" s="30"/>
      <c r="F94" s="23" t="str">
        <f>IF(E20="","",E20)</f>
        <v>Swietelsky-Slovakia spol. s r.o.</v>
      </c>
      <c r="G94" s="30"/>
      <c r="H94" s="30"/>
      <c r="I94" s="25" t="s">
        <v>30</v>
      </c>
      <c r="J94" s="26" t="str">
        <f>E26</f>
        <v xml:space="preserve"> </v>
      </c>
      <c r="K94" s="30"/>
      <c r="L94" s="49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</row>
    <row r="95" spans="1:31" s="2" customFormat="1" ht="10.35" hidden="1" customHeight="1">
      <c r="A95" s="28"/>
      <c r="B95" s="29"/>
      <c r="C95" s="30"/>
      <c r="D95" s="30"/>
      <c r="E95" s="30"/>
      <c r="F95" s="30"/>
      <c r="G95" s="30"/>
      <c r="H95" s="30"/>
      <c r="I95" s="30"/>
      <c r="J95" s="30"/>
      <c r="K95" s="30"/>
      <c r="L95" s="49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</row>
    <row r="96" spans="1:31" s="2" customFormat="1" ht="29.25" hidden="1" customHeight="1">
      <c r="A96" s="28"/>
      <c r="B96" s="29"/>
      <c r="C96" s="151" t="s">
        <v>99</v>
      </c>
      <c r="D96" s="152"/>
      <c r="E96" s="152"/>
      <c r="F96" s="152"/>
      <c r="G96" s="152"/>
      <c r="H96" s="152"/>
      <c r="I96" s="152"/>
      <c r="J96" s="153" t="s">
        <v>100</v>
      </c>
      <c r="K96" s="152"/>
      <c r="L96" s="49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</row>
    <row r="97" spans="1:47" s="2" customFormat="1" ht="10.35" hidden="1" customHeight="1">
      <c r="A97" s="28"/>
      <c r="B97" s="29"/>
      <c r="C97" s="30"/>
      <c r="D97" s="30"/>
      <c r="E97" s="30"/>
      <c r="F97" s="30"/>
      <c r="G97" s="30"/>
      <c r="H97" s="30"/>
      <c r="I97" s="30"/>
      <c r="J97" s="30"/>
      <c r="K97" s="30"/>
      <c r="L97" s="49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</row>
    <row r="98" spans="1:47" s="2" customFormat="1" ht="22.9" hidden="1" customHeight="1">
      <c r="A98" s="28"/>
      <c r="B98" s="29"/>
      <c r="C98" s="154" t="s">
        <v>101</v>
      </c>
      <c r="D98" s="30"/>
      <c r="E98" s="30"/>
      <c r="F98" s="30"/>
      <c r="G98" s="30"/>
      <c r="H98" s="30"/>
      <c r="I98" s="30"/>
      <c r="J98" s="82">
        <f>J132</f>
        <v>163287.4</v>
      </c>
      <c r="K98" s="30"/>
      <c r="L98" s="49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U98" s="14" t="s">
        <v>102</v>
      </c>
    </row>
    <row r="99" spans="1:47" s="9" customFormat="1" ht="24.95" hidden="1" customHeight="1">
      <c r="B99" s="155"/>
      <c r="C99" s="156"/>
      <c r="D99" s="157" t="s">
        <v>103</v>
      </c>
      <c r="E99" s="158"/>
      <c r="F99" s="158"/>
      <c r="G99" s="158"/>
      <c r="H99" s="158"/>
      <c r="I99" s="158"/>
      <c r="J99" s="159">
        <f>J133</f>
        <v>24160.03</v>
      </c>
      <c r="K99" s="156"/>
      <c r="L99" s="160"/>
    </row>
    <row r="100" spans="1:47" s="10" customFormat="1" ht="19.899999999999999" hidden="1" customHeight="1">
      <c r="B100" s="161"/>
      <c r="C100" s="102"/>
      <c r="D100" s="162" t="s">
        <v>207</v>
      </c>
      <c r="E100" s="163"/>
      <c r="F100" s="163"/>
      <c r="G100" s="163"/>
      <c r="H100" s="163"/>
      <c r="I100" s="163"/>
      <c r="J100" s="164">
        <f>J134</f>
        <v>1404.62</v>
      </c>
      <c r="K100" s="102"/>
      <c r="L100" s="165"/>
    </row>
    <row r="101" spans="1:47" s="10" customFormat="1" ht="19.899999999999999" hidden="1" customHeight="1">
      <c r="B101" s="161"/>
      <c r="C101" s="102"/>
      <c r="D101" s="162" t="s">
        <v>208</v>
      </c>
      <c r="E101" s="163"/>
      <c r="F101" s="163"/>
      <c r="G101" s="163"/>
      <c r="H101" s="163"/>
      <c r="I101" s="163"/>
      <c r="J101" s="164">
        <f>J136</f>
        <v>83.31</v>
      </c>
      <c r="K101" s="102"/>
      <c r="L101" s="165"/>
    </row>
    <row r="102" spans="1:47" s="10" customFormat="1" ht="19.899999999999999" hidden="1" customHeight="1">
      <c r="B102" s="161"/>
      <c r="C102" s="102"/>
      <c r="D102" s="162" t="s">
        <v>104</v>
      </c>
      <c r="E102" s="163"/>
      <c r="F102" s="163"/>
      <c r="G102" s="163"/>
      <c r="H102" s="163"/>
      <c r="I102" s="163"/>
      <c r="J102" s="164">
        <f>J138</f>
        <v>13148.029999999999</v>
      </c>
      <c r="K102" s="102"/>
      <c r="L102" s="165"/>
    </row>
    <row r="103" spans="1:47" s="10" customFormat="1" ht="19.899999999999999" hidden="1" customHeight="1">
      <c r="B103" s="161"/>
      <c r="C103" s="102"/>
      <c r="D103" s="162" t="s">
        <v>105</v>
      </c>
      <c r="E103" s="163"/>
      <c r="F103" s="163"/>
      <c r="G103" s="163"/>
      <c r="H103" s="163"/>
      <c r="I103" s="163"/>
      <c r="J103" s="164">
        <f>J143</f>
        <v>7122.88</v>
      </c>
      <c r="K103" s="102"/>
      <c r="L103" s="165"/>
    </row>
    <row r="104" spans="1:47" s="10" customFormat="1" ht="19.899999999999999" hidden="1" customHeight="1">
      <c r="B104" s="161"/>
      <c r="C104" s="102"/>
      <c r="D104" s="162" t="s">
        <v>209</v>
      </c>
      <c r="E104" s="163"/>
      <c r="F104" s="163"/>
      <c r="G104" s="163"/>
      <c r="H104" s="163"/>
      <c r="I104" s="163"/>
      <c r="J104" s="164">
        <f>J148</f>
        <v>2401.19</v>
      </c>
      <c r="K104" s="102"/>
      <c r="L104" s="165"/>
    </row>
    <row r="105" spans="1:47" s="9" customFormat="1" ht="24.95" hidden="1" customHeight="1">
      <c r="B105" s="155"/>
      <c r="C105" s="156"/>
      <c r="D105" s="157" t="s">
        <v>106</v>
      </c>
      <c r="E105" s="158"/>
      <c r="F105" s="158"/>
      <c r="G105" s="158"/>
      <c r="H105" s="158"/>
      <c r="I105" s="158"/>
      <c r="J105" s="159">
        <f>J150</f>
        <v>139127.37</v>
      </c>
      <c r="K105" s="156"/>
      <c r="L105" s="160"/>
    </row>
    <row r="106" spans="1:47" s="10" customFormat="1" ht="19.899999999999999" hidden="1" customHeight="1">
      <c r="B106" s="161"/>
      <c r="C106" s="102"/>
      <c r="D106" s="162" t="s">
        <v>210</v>
      </c>
      <c r="E106" s="163"/>
      <c r="F106" s="163"/>
      <c r="G106" s="163"/>
      <c r="H106" s="163"/>
      <c r="I106" s="163"/>
      <c r="J106" s="164">
        <f>J151</f>
        <v>1729.6</v>
      </c>
      <c r="K106" s="102"/>
      <c r="L106" s="165"/>
    </row>
    <row r="107" spans="1:47" s="10" customFormat="1" ht="19.899999999999999" hidden="1" customHeight="1">
      <c r="B107" s="161"/>
      <c r="C107" s="102"/>
      <c r="D107" s="162" t="s">
        <v>107</v>
      </c>
      <c r="E107" s="163"/>
      <c r="F107" s="163"/>
      <c r="G107" s="163"/>
      <c r="H107" s="163"/>
      <c r="I107" s="163"/>
      <c r="J107" s="164">
        <f>J157</f>
        <v>42924.53</v>
      </c>
      <c r="K107" s="102"/>
      <c r="L107" s="165"/>
    </row>
    <row r="108" spans="1:47" s="10" customFormat="1" ht="19.899999999999999" hidden="1" customHeight="1">
      <c r="B108" s="161"/>
      <c r="C108" s="102"/>
      <c r="D108" s="162" t="s">
        <v>108</v>
      </c>
      <c r="E108" s="163"/>
      <c r="F108" s="163"/>
      <c r="G108" s="163"/>
      <c r="H108" s="163"/>
      <c r="I108" s="163"/>
      <c r="J108" s="164">
        <f>J176</f>
        <v>79563.92</v>
      </c>
      <c r="K108" s="102"/>
      <c r="L108" s="165"/>
    </row>
    <row r="109" spans="1:47" s="10" customFormat="1" ht="19.899999999999999" hidden="1" customHeight="1">
      <c r="B109" s="161"/>
      <c r="C109" s="102"/>
      <c r="D109" s="162" t="s">
        <v>110</v>
      </c>
      <c r="E109" s="163"/>
      <c r="F109" s="163"/>
      <c r="G109" s="163"/>
      <c r="H109" s="163"/>
      <c r="I109" s="163"/>
      <c r="J109" s="164">
        <f>J187</f>
        <v>5426.0800000000008</v>
      </c>
      <c r="K109" s="102"/>
      <c r="L109" s="165"/>
    </row>
    <row r="110" spans="1:47" s="10" customFormat="1" ht="19.899999999999999" hidden="1" customHeight="1">
      <c r="B110" s="161"/>
      <c r="C110" s="102"/>
      <c r="D110" s="162" t="s">
        <v>211</v>
      </c>
      <c r="E110" s="163"/>
      <c r="F110" s="163"/>
      <c r="G110" s="163"/>
      <c r="H110" s="163"/>
      <c r="I110" s="163"/>
      <c r="J110" s="164">
        <f>J193</f>
        <v>9483.24</v>
      </c>
      <c r="K110" s="102"/>
      <c r="L110" s="165"/>
    </row>
    <row r="111" spans="1:47" s="2" customFormat="1" ht="21.75" hidden="1" customHeight="1">
      <c r="A111" s="28"/>
      <c r="B111" s="29"/>
      <c r="C111" s="30"/>
      <c r="D111" s="30"/>
      <c r="E111" s="30"/>
      <c r="F111" s="30"/>
      <c r="G111" s="30"/>
      <c r="H111" s="30"/>
      <c r="I111" s="30"/>
      <c r="J111" s="30"/>
      <c r="K111" s="30"/>
      <c r="L111" s="49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</row>
    <row r="112" spans="1:47" s="2" customFormat="1" ht="6.95" hidden="1" customHeight="1">
      <c r="A112" s="28"/>
      <c r="B112" s="52"/>
      <c r="C112" s="53"/>
      <c r="D112" s="53"/>
      <c r="E112" s="53"/>
      <c r="F112" s="53"/>
      <c r="G112" s="53"/>
      <c r="H112" s="53"/>
      <c r="I112" s="53"/>
      <c r="J112" s="53"/>
      <c r="K112" s="53"/>
      <c r="L112" s="49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</row>
    <row r="113" spans="1:31" ht="11.25" hidden="1"/>
    <row r="114" spans="1:31" ht="11.25" hidden="1"/>
    <row r="115" spans="1:31" ht="11.25" hidden="1"/>
    <row r="116" spans="1:31" s="2" customFormat="1" ht="6.95" customHeight="1">
      <c r="A116" s="28"/>
      <c r="B116" s="54"/>
      <c r="C116" s="55"/>
      <c r="D116" s="55"/>
      <c r="E116" s="55"/>
      <c r="F116" s="55"/>
      <c r="G116" s="55"/>
      <c r="H116" s="55"/>
      <c r="I116" s="55"/>
      <c r="J116" s="55"/>
      <c r="K116" s="55"/>
      <c r="L116" s="49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</row>
    <row r="117" spans="1:31" s="2" customFormat="1" ht="24.95" customHeight="1">
      <c r="A117" s="28"/>
      <c r="B117" s="29"/>
      <c r="C117" s="20" t="s">
        <v>111</v>
      </c>
      <c r="D117" s="30"/>
      <c r="E117" s="30"/>
      <c r="F117" s="30"/>
      <c r="G117" s="30"/>
      <c r="H117" s="30"/>
      <c r="I117" s="30"/>
      <c r="J117" s="30"/>
      <c r="K117" s="30"/>
      <c r="L117" s="49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</row>
    <row r="118" spans="1:31" s="2" customFormat="1" ht="6.95" customHeight="1">
      <c r="A118" s="28"/>
      <c r="B118" s="29"/>
      <c r="C118" s="30"/>
      <c r="D118" s="30"/>
      <c r="E118" s="30"/>
      <c r="F118" s="30"/>
      <c r="G118" s="30"/>
      <c r="H118" s="30"/>
      <c r="I118" s="30"/>
      <c r="J118" s="30"/>
      <c r="K118" s="30"/>
      <c r="L118" s="49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</row>
    <row r="119" spans="1:31" s="2" customFormat="1" ht="12" customHeight="1">
      <c r="A119" s="28"/>
      <c r="B119" s="29"/>
      <c r="C119" s="25" t="s">
        <v>13</v>
      </c>
      <c r="D119" s="30"/>
      <c r="E119" s="30"/>
      <c r="F119" s="30"/>
      <c r="G119" s="30"/>
      <c r="H119" s="30"/>
      <c r="I119" s="30"/>
      <c r="J119" s="30"/>
      <c r="K119" s="30"/>
      <c r="L119" s="49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</row>
    <row r="120" spans="1:31" s="2" customFormat="1" ht="26.25" customHeight="1">
      <c r="A120" s="28"/>
      <c r="B120" s="29"/>
      <c r="C120" s="30"/>
      <c r="D120" s="30"/>
      <c r="E120" s="268" t="str">
        <f>E7</f>
        <v>Rekonštrukcia striech na objekte Domova mládeže a jedálne budovy školy - PD</v>
      </c>
      <c r="F120" s="269"/>
      <c r="G120" s="269"/>
      <c r="H120" s="269"/>
      <c r="I120" s="30"/>
      <c r="J120" s="30"/>
      <c r="K120" s="30"/>
      <c r="L120" s="49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</row>
    <row r="121" spans="1:31" s="1" customFormat="1" ht="12" customHeight="1">
      <c r="B121" s="18"/>
      <c r="C121" s="25" t="s">
        <v>94</v>
      </c>
      <c r="D121" s="19"/>
      <c r="E121" s="19"/>
      <c r="F121" s="19"/>
      <c r="G121" s="19"/>
      <c r="H121" s="19"/>
      <c r="I121" s="19"/>
      <c r="J121" s="19"/>
      <c r="K121" s="19"/>
      <c r="L121" s="17"/>
    </row>
    <row r="122" spans="1:31" s="2" customFormat="1" ht="16.5" customHeight="1">
      <c r="A122" s="28"/>
      <c r="B122" s="29"/>
      <c r="C122" s="30"/>
      <c r="D122" s="30"/>
      <c r="E122" s="268" t="s">
        <v>95</v>
      </c>
      <c r="F122" s="270"/>
      <c r="G122" s="270"/>
      <c r="H122" s="270"/>
      <c r="I122" s="30"/>
      <c r="J122" s="30"/>
      <c r="K122" s="30"/>
      <c r="L122" s="49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</row>
    <row r="123" spans="1:31" s="2" customFormat="1" ht="12" customHeight="1">
      <c r="A123" s="28"/>
      <c r="B123" s="29"/>
      <c r="C123" s="25" t="s">
        <v>96</v>
      </c>
      <c r="D123" s="30"/>
      <c r="E123" s="30"/>
      <c r="F123" s="30"/>
      <c r="G123" s="30"/>
      <c r="H123" s="30"/>
      <c r="I123" s="30"/>
      <c r="J123" s="30"/>
      <c r="K123" s="30"/>
      <c r="L123" s="49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</row>
    <row r="124" spans="1:31" s="2" customFormat="1" ht="16.5" customHeight="1">
      <c r="A124" s="28"/>
      <c r="B124" s="29"/>
      <c r="C124" s="30"/>
      <c r="D124" s="30"/>
      <c r="E124" s="220" t="str">
        <f>E11</f>
        <v>SO 02.2 - Plochá strecha - nový stav</v>
      </c>
      <c r="F124" s="270"/>
      <c r="G124" s="270"/>
      <c r="H124" s="270"/>
      <c r="I124" s="30"/>
      <c r="J124" s="30"/>
      <c r="K124" s="30"/>
      <c r="L124" s="49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</row>
    <row r="125" spans="1:31" s="2" customFormat="1" ht="6.95" customHeight="1">
      <c r="A125" s="28"/>
      <c r="B125" s="29"/>
      <c r="C125" s="30"/>
      <c r="D125" s="30"/>
      <c r="E125" s="30"/>
      <c r="F125" s="30"/>
      <c r="G125" s="30"/>
      <c r="H125" s="30"/>
      <c r="I125" s="30"/>
      <c r="J125" s="30"/>
      <c r="K125" s="30"/>
      <c r="L125" s="49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</row>
    <row r="126" spans="1:31" s="2" customFormat="1" ht="12" customHeight="1">
      <c r="A126" s="28"/>
      <c r="B126" s="29"/>
      <c r="C126" s="25" t="s">
        <v>17</v>
      </c>
      <c r="D126" s="30"/>
      <c r="E126" s="30"/>
      <c r="F126" s="23" t="str">
        <f>F14</f>
        <v xml:space="preserve"> </v>
      </c>
      <c r="G126" s="30"/>
      <c r="H126" s="30"/>
      <c r="I126" s="25" t="s">
        <v>19</v>
      </c>
      <c r="J126" s="64" t="str">
        <f>IF(J14="","",J14)</f>
        <v>11. 3. 2026</v>
      </c>
      <c r="K126" s="30"/>
      <c r="L126" s="49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</row>
    <row r="127" spans="1:31" s="2" customFormat="1" ht="6.95" customHeight="1">
      <c r="A127" s="28"/>
      <c r="B127" s="29"/>
      <c r="C127" s="30"/>
      <c r="D127" s="30"/>
      <c r="E127" s="30"/>
      <c r="F127" s="30"/>
      <c r="G127" s="30"/>
      <c r="H127" s="30"/>
      <c r="I127" s="30"/>
      <c r="J127" s="30"/>
      <c r="K127" s="30"/>
      <c r="L127" s="49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</row>
    <row r="128" spans="1:31" s="2" customFormat="1" ht="15.2" customHeight="1">
      <c r="A128" s="28"/>
      <c r="B128" s="29"/>
      <c r="C128" s="25" t="s">
        <v>21</v>
      </c>
      <c r="D128" s="30"/>
      <c r="E128" s="30"/>
      <c r="F128" s="23" t="str">
        <f>E17</f>
        <v xml:space="preserve"> </v>
      </c>
      <c r="G128" s="30"/>
      <c r="H128" s="30"/>
      <c r="I128" s="25" t="s">
        <v>28</v>
      </c>
      <c r="J128" s="26" t="str">
        <f>E23</f>
        <v xml:space="preserve"> </v>
      </c>
      <c r="K128" s="30"/>
      <c r="L128" s="49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</row>
    <row r="129" spans="1:65" s="2" customFormat="1" ht="15.2" customHeight="1">
      <c r="A129" s="28"/>
      <c r="B129" s="29"/>
      <c r="C129" s="25" t="s">
        <v>24</v>
      </c>
      <c r="D129" s="30"/>
      <c r="E129" s="30"/>
      <c r="F129" s="23" t="str">
        <f>IF(E20="","",E20)</f>
        <v>Swietelsky-Slovakia spol. s r.o.</v>
      </c>
      <c r="G129" s="30"/>
      <c r="H129" s="30"/>
      <c r="I129" s="25" t="s">
        <v>30</v>
      </c>
      <c r="J129" s="26" t="str">
        <f>E26</f>
        <v xml:space="preserve"> </v>
      </c>
      <c r="K129" s="30"/>
      <c r="L129" s="49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</row>
    <row r="130" spans="1:65" s="2" customFormat="1" ht="10.35" customHeight="1">
      <c r="A130" s="28"/>
      <c r="B130" s="29"/>
      <c r="C130" s="30"/>
      <c r="D130" s="30"/>
      <c r="E130" s="30"/>
      <c r="F130" s="30"/>
      <c r="G130" s="30"/>
      <c r="H130" s="30"/>
      <c r="I130" s="30"/>
      <c r="J130" s="30"/>
      <c r="K130" s="30"/>
      <c r="L130" s="49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</row>
    <row r="131" spans="1:65" s="11" customFormat="1" ht="29.25" customHeight="1">
      <c r="A131" s="166"/>
      <c r="B131" s="167"/>
      <c r="C131" s="168" t="s">
        <v>112</v>
      </c>
      <c r="D131" s="169" t="s">
        <v>57</v>
      </c>
      <c r="E131" s="169" t="s">
        <v>53</v>
      </c>
      <c r="F131" s="169" t="s">
        <v>54</v>
      </c>
      <c r="G131" s="169" t="s">
        <v>113</v>
      </c>
      <c r="H131" s="169" t="s">
        <v>114</v>
      </c>
      <c r="I131" s="169" t="s">
        <v>115</v>
      </c>
      <c r="J131" s="170" t="s">
        <v>100</v>
      </c>
      <c r="K131" s="171" t="s">
        <v>116</v>
      </c>
      <c r="L131" s="172"/>
      <c r="M131" s="73" t="s">
        <v>1</v>
      </c>
      <c r="N131" s="74" t="s">
        <v>36</v>
      </c>
      <c r="O131" s="74" t="s">
        <v>117</v>
      </c>
      <c r="P131" s="74" t="s">
        <v>118</v>
      </c>
      <c r="Q131" s="74" t="s">
        <v>119</v>
      </c>
      <c r="R131" s="74" t="s">
        <v>120</v>
      </c>
      <c r="S131" s="74" t="s">
        <v>121</v>
      </c>
      <c r="T131" s="75" t="s">
        <v>122</v>
      </c>
      <c r="U131" s="166"/>
      <c r="V131" s="166"/>
      <c r="W131" s="166"/>
      <c r="X131" s="166"/>
      <c r="Y131" s="166"/>
      <c r="Z131" s="166"/>
      <c r="AA131" s="166"/>
      <c r="AB131" s="166"/>
      <c r="AC131" s="166"/>
      <c r="AD131" s="166"/>
      <c r="AE131" s="166"/>
    </row>
    <row r="132" spans="1:65" s="2" customFormat="1" ht="22.9" customHeight="1">
      <c r="A132" s="28"/>
      <c r="B132" s="29"/>
      <c r="C132" s="80" t="s">
        <v>101</v>
      </c>
      <c r="D132" s="30"/>
      <c r="E132" s="30"/>
      <c r="F132" s="30"/>
      <c r="G132" s="30"/>
      <c r="H132" s="30"/>
      <c r="I132" s="30"/>
      <c r="J132" s="173">
        <f>BK132</f>
        <v>163287.4</v>
      </c>
      <c r="K132" s="30"/>
      <c r="L132" s="33"/>
      <c r="M132" s="76"/>
      <c r="N132" s="174"/>
      <c r="O132" s="77"/>
      <c r="P132" s="175">
        <f>P133+P150</f>
        <v>1496.56798568</v>
      </c>
      <c r="Q132" s="77"/>
      <c r="R132" s="175">
        <f>R133+R150</f>
        <v>140.47332824402</v>
      </c>
      <c r="S132" s="77"/>
      <c r="T132" s="176">
        <f>T133+T150</f>
        <v>0</v>
      </c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T132" s="14" t="s">
        <v>71</v>
      </c>
      <c r="AU132" s="14" t="s">
        <v>102</v>
      </c>
      <c r="BK132" s="177">
        <f>BK133+BK150</f>
        <v>163287.4</v>
      </c>
    </row>
    <row r="133" spans="1:65" s="12" customFormat="1" ht="25.9" customHeight="1">
      <c r="B133" s="178"/>
      <c r="C133" s="179"/>
      <c r="D133" s="180" t="s">
        <v>71</v>
      </c>
      <c r="E133" s="181" t="s">
        <v>123</v>
      </c>
      <c r="F133" s="181" t="s">
        <v>124</v>
      </c>
      <c r="G133" s="179"/>
      <c r="H133" s="179"/>
      <c r="I133" s="179"/>
      <c r="J133" s="182">
        <f>BK133</f>
        <v>24160.03</v>
      </c>
      <c r="K133" s="179"/>
      <c r="L133" s="183"/>
      <c r="M133" s="184"/>
      <c r="N133" s="185"/>
      <c r="O133" s="185"/>
      <c r="P133" s="186">
        <f>P134+P136+P138+P143+P148</f>
        <v>514.25486126999999</v>
      </c>
      <c r="Q133" s="185"/>
      <c r="R133" s="186">
        <f>R134+R136+R138+R143+R148</f>
        <v>120.383539007</v>
      </c>
      <c r="S133" s="185"/>
      <c r="T133" s="187">
        <f>T134+T136+T138+T143+T148</f>
        <v>0</v>
      </c>
      <c r="AR133" s="188" t="s">
        <v>79</v>
      </c>
      <c r="AT133" s="189" t="s">
        <v>71</v>
      </c>
      <c r="AU133" s="189" t="s">
        <v>72</v>
      </c>
      <c r="AY133" s="188" t="s">
        <v>125</v>
      </c>
      <c r="BK133" s="190">
        <f>BK134+BK136+BK138+BK143+BK148</f>
        <v>24160.03</v>
      </c>
    </row>
    <row r="134" spans="1:65" s="12" customFormat="1" ht="22.9" customHeight="1">
      <c r="B134" s="178"/>
      <c r="C134" s="179"/>
      <c r="D134" s="180" t="s">
        <v>71</v>
      </c>
      <c r="E134" s="191" t="s">
        <v>140</v>
      </c>
      <c r="F134" s="191" t="s">
        <v>212</v>
      </c>
      <c r="G134" s="179"/>
      <c r="H134" s="179"/>
      <c r="I134" s="179"/>
      <c r="J134" s="192">
        <f>BK134</f>
        <v>1404.62</v>
      </c>
      <c r="K134" s="179"/>
      <c r="L134" s="183"/>
      <c r="M134" s="184"/>
      <c r="N134" s="185"/>
      <c r="O134" s="185"/>
      <c r="P134" s="186">
        <f>P135</f>
        <v>53.887234499999991</v>
      </c>
      <c r="Q134" s="185"/>
      <c r="R134" s="186">
        <f>R135</f>
        <v>3.9854743499999996</v>
      </c>
      <c r="S134" s="185"/>
      <c r="T134" s="187">
        <f>T135</f>
        <v>0</v>
      </c>
      <c r="AR134" s="188" t="s">
        <v>79</v>
      </c>
      <c r="AT134" s="189" t="s">
        <v>71</v>
      </c>
      <c r="AU134" s="189" t="s">
        <v>79</v>
      </c>
      <c r="AY134" s="188" t="s">
        <v>125</v>
      </c>
      <c r="BK134" s="190">
        <f>BK135</f>
        <v>1404.62</v>
      </c>
    </row>
    <row r="135" spans="1:65" s="2" customFormat="1" ht="24.2" customHeight="1">
      <c r="A135" s="28"/>
      <c r="B135" s="29"/>
      <c r="C135" s="193" t="s">
        <v>79</v>
      </c>
      <c r="D135" s="193" t="s">
        <v>128</v>
      </c>
      <c r="E135" s="194" t="s">
        <v>213</v>
      </c>
      <c r="F135" s="195" t="s">
        <v>214</v>
      </c>
      <c r="G135" s="196" t="s">
        <v>131</v>
      </c>
      <c r="H135" s="197">
        <v>137.16999999999999</v>
      </c>
      <c r="I135" s="198">
        <v>10.24</v>
      </c>
      <c r="J135" s="198">
        <f>ROUND(I135*H135,2)</f>
        <v>1404.62</v>
      </c>
      <c r="K135" s="199"/>
      <c r="L135" s="33"/>
      <c r="M135" s="200" t="s">
        <v>1</v>
      </c>
      <c r="N135" s="201" t="s">
        <v>38</v>
      </c>
      <c r="O135" s="202">
        <v>0.39284999999999998</v>
      </c>
      <c r="P135" s="202">
        <f>O135*H135</f>
        <v>53.887234499999991</v>
      </c>
      <c r="Q135" s="202">
        <v>2.9055000000000001E-2</v>
      </c>
      <c r="R135" s="202">
        <f>Q135*H135</f>
        <v>3.9854743499999996</v>
      </c>
      <c r="S135" s="202">
        <v>0</v>
      </c>
      <c r="T135" s="203">
        <f>S135*H135</f>
        <v>0</v>
      </c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R135" s="204" t="s">
        <v>132</v>
      </c>
      <c r="AT135" s="204" t="s">
        <v>128</v>
      </c>
      <c r="AU135" s="204" t="s">
        <v>85</v>
      </c>
      <c r="AY135" s="14" t="s">
        <v>125</v>
      </c>
      <c r="BE135" s="205">
        <f>IF(N135="základná",J135,0)</f>
        <v>0</v>
      </c>
      <c r="BF135" s="205">
        <f>IF(N135="znížená",J135,0)</f>
        <v>1404.62</v>
      </c>
      <c r="BG135" s="205">
        <f>IF(N135="zákl. prenesená",J135,0)</f>
        <v>0</v>
      </c>
      <c r="BH135" s="205">
        <f>IF(N135="zníž. prenesená",J135,0)</f>
        <v>0</v>
      </c>
      <c r="BI135" s="205">
        <f>IF(N135="nulová",J135,0)</f>
        <v>0</v>
      </c>
      <c r="BJ135" s="14" t="s">
        <v>85</v>
      </c>
      <c r="BK135" s="205">
        <f>ROUND(I135*H135,2)</f>
        <v>1404.62</v>
      </c>
      <c r="BL135" s="14" t="s">
        <v>132</v>
      </c>
      <c r="BM135" s="204" t="s">
        <v>215</v>
      </c>
    </row>
    <row r="136" spans="1:65" s="12" customFormat="1" ht="22.9" customHeight="1">
      <c r="B136" s="178"/>
      <c r="C136" s="179"/>
      <c r="D136" s="180" t="s">
        <v>71</v>
      </c>
      <c r="E136" s="191" t="s">
        <v>132</v>
      </c>
      <c r="F136" s="191" t="s">
        <v>216</v>
      </c>
      <c r="G136" s="179"/>
      <c r="H136" s="179"/>
      <c r="I136" s="179"/>
      <c r="J136" s="192">
        <f>BK136</f>
        <v>83.31</v>
      </c>
      <c r="K136" s="179"/>
      <c r="L136" s="183"/>
      <c r="M136" s="184"/>
      <c r="N136" s="185"/>
      <c r="O136" s="185"/>
      <c r="P136" s="186">
        <f>P137</f>
        <v>3.24891</v>
      </c>
      <c r="Q136" s="185"/>
      <c r="R136" s="186">
        <f>R137</f>
        <v>0.13656738000000002</v>
      </c>
      <c r="S136" s="185"/>
      <c r="T136" s="187">
        <f>T137</f>
        <v>0</v>
      </c>
      <c r="AR136" s="188" t="s">
        <v>79</v>
      </c>
      <c r="AT136" s="189" t="s">
        <v>71</v>
      </c>
      <c r="AU136" s="189" t="s">
        <v>79</v>
      </c>
      <c r="AY136" s="188" t="s">
        <v>125</v>
      </c>
      <c r="BK136" s="190">
        <f>BK137</f>
        <v>83.31</v>
      </c>
    </row>
    <row r="137" spans="1:65" s="2" customFormat="1" ht="33" customHeight="1">
      <c r="A137" s="28"/>
      <c r="B137" s="29"/>
      <c r="C137" s="193" t="s">
        <v>85</v>
      </c>
      <c r="D137" s="193" t="s">
        <v>128</v>
      </c>
      <c r="E137" s="194" t="s">
        <v>217</v>
      </c>
      <c r="F137" s="195" t="s">
        <v>218</v>
      </c>
      <c r="G137" s="196" t="s">
        <v>165</v>
      </c>
      <c r="H137" s="197">
        <v>3</v>
      </c>
      <c r="I137" s="198">
        <v>27.77</v>
      </c>
      <c r="J137" s="198">
        <f>ROUND(I137*H137,2)</f>
        <v>83.31</v>
      </c>
      <c r="K137" s="199"/>
      <c r="L137" s="33"/>
      <c r="M137" s="200" t="s">
        <v>1</v>
      </c>
      <c r="N137" s="201" t="s">
        <v>38</v>
      </c>
      <c r="O137" s="202">
        <v>1.08297</v>
      </c>
      <c r="P137" s="202">
        <f>O137*H137</f>
        <v>3.24891</v>
      </c>
      <c r="Q137" s="202">
        <v>4.5522460000000001E-2</v>
      </c>
      <c r="R137" s="202">
        <f>Q137*H137</f>
        <v>0.13656738000000002</v>
      </c>
      <c r="S137" s="202">
        <v>0</v>
      </c>
      <c r="T137" s="203">
        <f>S137*H137</f>
        <v>0</v>
      </c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R137" s="204" t="s">
        <v>132</v>
      </c>
      <c r="AT137" s="204" t="s">
        <v>128</v>
      </c>
      <c r="AU137" s="204" t="s">
        <v>85</v>
      </c>
      <c r="AY137" s="14" t="s">
        <v>125</v>
      </c>
      <c r="BE137" s="205">
        <f>IF(N137="základná",J137,0)</f>
        <v>0</v>
      </c>
      <c r="BF137" s="205">
        <f>IF(N137="znížená",J137,0)</f>
        <v>83.31</v>
      </c>
      <c r="BG137" s="205">
        <f>IF(N137="zákl. prenesená",J137,0)</f>
        <v>0</v>
      </c>
      <c r="BH137" s="205">
        <f>IF(N137="zníž. prenesená",J137,0)</f>
        <v>0</v>
      </c>
      <c r="BI137" s="205">
        <f>IF(N137="nulová",J137,0)</f>
        <v>0</v>
      </c>
      <c r="BJ137" s="14" t="s">
        <v>85</v>
      </c>
      <c r="BK137" s="205">
        <f>ROUND(I137*H137,2)</f>
        <v>83.31</v>
      </c>
      <c r="BL137" s="14" t="s">
        <v>132</v>
      </c>
      <c r="BM137" s="204" t="s">
        <v>219</v>
      </c>
    </row>
    <row r="138" spans="1:65" s="12" customFormat="1" ht="22.9" customHeight="1">
      <c r="B138" s="178"/>
      <c r="C138" s="179"/>
      <c r="D138" s="180" t="s">
        <v>71</v>
      </c>
      <c r="E138" s="191" t="s">
        <v>126</v>
      </c>
      <c r="F138" s="191" t="s">
        <v>127</v>
      </c>
      <c r="G138" s="179"/>
      <c r="H138" s="179"/>
      <c r="I138" s="179"/>
      <c r="J138" s="192">
        <f>BK138</f>
        <v>13148.029999999999</v>
      </c>
      <c r="K138" s="179"/>
      <c r="L138" s="183"/>
      <c r="M138" s="184"/>
      <c r="N138" s="185"/>
      <c r="O138" s="185"/>
      <c r="P138" s="186">
        <f>SUM(P139:P142)</f>
        <v>62.556947769999994</v>
      </c>
      <c r="Q138" s="185"/>
      <c r="R138" s="186">
        <f>SUM(R139:R142)</f>
        <v>100.12899265299998</v>
      </c>
      <c r="S138" s="185"/>
      <c r="T138" s="187">
        <f>SUM(T139:T142)</f>
        <v>0</v>
      </c>
      <c r="AR138" s="188" t="s">
        <v>79</v>
      </c>
      <c r="AT138" s="189" t="s">
        <v>71</v>
      </c>
      <c r="AU138" s="189" t="s">
        <v>79</v>
      </c>
      <c r="AY138" s="188" t="s">
        <v>125</v>
      </c>
      <c r="BK138" s="190">
        <f>SUM(BK139:BK142)</f>
        <v>13148.029999999999</v>
      </c>
    </row>
    <row r="139" spans="1:65" s="2" customFormat="1" ht="33" customHeight="1">
      <c r="A139" s="28"/>
      <c r="B139" s="29"/>
      <c r="C139" s="193" t="s">
        <v>140</v>
      </c>
      <c r="D139" s="193" t="s">
        <v>128</v>
      </c>
      <c r="E139" s="194" t="s">
        <v>220</v>
      </c>
      <c r="F139" s="195" t="s">
        <v>221</v>
      </c>
      <c r="G139" s="196" t="s">
        <v>131</v>
      </c>
      <c r="H139" s="197">
        <v>6.7569999999999997</v>
      </c>
      <c r="I139" s="198">
        <v>56.62</v>
      </c>
      <c r="J139" s="198">
        <f>ROUND(I139*H139,2)</f>
        <v>382.58</v>
      </c>
      <c r="K139" s="199"/>
      <c r="L139" s="33"/>
      <c r="M139" s="200" t="s">
        <v>1</v>
      </c>
      <c r="N139" s="201" t="s">
        <v>38</v>
      </c>
      <c r="O139" s="202">
        <v>0.79405999999999999</v>
      </c>
      <c r="P139" s="202">
        <f>O139*H139</f>
        <v>5.3654634199999993</v>
      </c>
      <c r="Q139" s="202">
        <v>1.4629E-2</v>
      </c>
      <c r="R139" s="202">
        <f>Q139*H139</f>
        <v>9.8848152999999994E-2</v>
      </c>
      <c r="S139" s="202">
        <v>0</v>
      </c>
      <c r="T139" s="203">
        <f>S139*H139</f>
        <v>0</v>
      </c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R139" s="204" t="s">
        <v>132</v>
      </c>
      <c r="AT139" s="204" t="s">
        <v>128</v>
      </c>
      <c r="AU139" s="204" t="s">
        <v>85</v>
      </c>
      <c r="AY139" s="14" t="s">
        <v>125</v>
      </c>
      <c r="BE139" s="205">
        <f>IF(N139="základná",J139,0)</f>
        <v>0</v>
      </c>
      <c r="BF139" s="205">
        <f>IF(N139="znížená",J139,0)</f>
        <v>382.58</v>
      </c>
      <c r="BG139" s="205">
        <f>IF(N139="zákl. prenesená",J139,0)</f>
        <v>0</v>
      </c>
      <c r="BH139" s="205">
        <f>IF(N139="zníž. prenesená",J139,0)</f>
        <v>0</v>
      </c>
      <c r="BI139" s="205">
        <f>IF(N139="nulová",J139,0)</f>
        <v>0</v>
      </c>
      <c r="BJ139" s="14" t="s">
        <v>85</v>
      </c>
      <c r="BK139" s="205">
        <f>ROUND(I139*H139,2)</f>
        <v>382.58</v>
      </c>
      <c r="BL139" s="14" t="s">
        <v>132</v>
      </c>
      <c r="BM139" s="204" t="s">
        <v>222</v>
      </c>
    </row>
    <row r="140" spans="1:65" s="2" customFormat="1" ht="37.9" customHeight="1">
      <c r="A140" s="28"/>
      <c r="B140" s="29"/>
      <c r="C140" s="193" t="s">
        <v>132</v>
      </c>
      <c r="D140" s="193" t="s">
        <v>128</v>
      </c>
      <c r="E140" s="194" t="s">
        <v>223</v>
      </c>
      <c r="F140" s="195" t="s">
        <v>224</v>
      </c>
      <c r="G140" s="196" t="s">
        <v>138</v>
      </c>
      <c r="H140" s="197">
        <v>28.145</v>
      </c>
      <c r="I140" s="198">
        <v>160.36000000000001</v>
      </c>
      <c r="J140" s="198">
        <f>ROUND(I140*H140,2)</f>
        <v>4513.33</v>
      </c>
      <c r="K140" s="199"/>
      <c r="L140" s="33"/>
      <c r="M140" s="200" t="s">
        <v>1</v>
      </c>
      <c r="N140" s="201" t="s">
        <v>38</v>
      </c>
      <c r="O140" s="202">
        <v>2.0320299999999998</v>
      </c>
      <c r="P140" s="202">
        <f>O140*H140</f>
        <v>57.191484349999996</v>
      </c>
      <c r="Q140" s="202">
        <v>2.04</v>
      </c>
      <c r="R140" s="202">
        <f>Q140*H140</f>
        <v>57.415799999999997</v>
      </c>
      <c r="S140" s="202">
        <v>0</v>
      </c>
      <c r="T140" s="203">
        <f>S140*H140</f>
        <v>0</v>
      </c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R140" s="204" t="s">
        <v>132</v>
      </c>
      <c r="AT140" s="204" t="s">
        <v>128</v>
      </c>
      <c r="AU140" s="204" t="s">
        <v>85</v>
      </c>
      <c r="AY140" s="14" t="s">
        <v>125</v>
      </c>
      <c r="BE140" s="205">
        <f>IF(N140="základná",J140,0)</f>
        <v>0</v>
      </c>
      <c r="BF140" s="205">
        <f>IF(N140="znížená",J140,0)</f>
        <v>4513.33</v>
      </c>
      <c r="BG140" s="205">
        <f>IF(N140="zákl. prenesená",J140,0)</f>
        <v>0</v>
      </c>
      <c r="BH140" s="205">
        <f>IF(N140="zníž. prenesená",J140,0)</f>
        <v>0</v>
      </c>
      <c r="BI140" s="205">
        <f>IF(N140="nulová",J140,0)</f>
        <v>0</v>
      </c>
      <c r="BJ140" s="14" t="s">
        <v>85</v>
      </c>
      <c r="BK140" s="205">
        <f>ROUND(I140*H140,2)</f>
        <v>4513.33</v>
      </c>
      <c r="BL140" s="14" t="s">
        <v>132</v>
      </c>
      <c r="BM140" s="204" t="s">
        <v>225</v>
      </c>
    </row>
    <row r="141" spans="1:65" s="2" customFormat="1" ht="24.2" customHeight="1">
      <c r="A141" s="28"/>
      <c r="B141" s="29"/>
      <c r="C141" s="193" t="s">
        <v>148</v>
      </c>
      <c r="D141" s="193" t="s">
        <v>128</v>
      </c>
      <c r="E141" s="194" t="s">
        <v>226</v>
      </c>
      <c r="F141" s="195" t="s">
        <v>227</v>
      </c>
      <c r="G141" s="196" t="s">
        <v>131</v>
      </c>
      <c r="H141" s="197">
        <v>562.9</v>
      </c>
      <c r="I141" s="198">
        <v>14.04</v>
      </c>
      <c r="J141" s="198">
        <f>ROUND(I141*H141,2)</f>
        <v>7903.12</v>
      </c>
      <c r="K141" s="199"/>
      <c r="L141" s="33"/>
      <c r="M141" s="200" t="s">
        <v>1</v>
      </c>
      <c r="N141" s="201" t="s">
        <v>38</v>
      </c>
      <c r="O141" s="202">
        <v>0</v>
      </c>
      <c r="P141" s="202">
        <f>O141*H141</f>
        <v>0</v>
      </c>
      <c r="Q141" s="202">
        <v>7.5704999999999995E-2</v>
      </c>
      <c r="R141" s="202">
        <f>Q141*H141</f>
        <v>42.614344499999994</v>
      </c>
      <c r="S141" s="202">
        <v>0</v>
      </c>
      <c r="T141" s="203">
        <f>S141*H141</f>
        <v>0</v>
      </c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R141" s="204" t="s">
        <v>132</v>
      </c>
      <c r="AT141" s="204" t="s">
        <v>128</v>
      </c>
      <c r="AU141" s="204" t="s">
        <v>85</v>
      </c>
      <c r="AY141" s="14" t="s">
        <v>125</v>
      </c>
      <c r="BE141" s="205">
        <f>IF(N141="základná",J141,0)</f>
        <v>0</v>
      </c>
      <c r="BF141" s="205">
        <f>IF(N141="znížená",J141,0)</f>
        <v>7903.12</v>
      </c>
      <c r="BG141" s="205">
        <f>IF(N141="zákl. prenesená",J141,0)</f>
        <v>0</v>
      </c>
      <c r="BH141" s="205">
        <f>IF(N141="zníž. prenesená",J141,0)</f>
        <v>0</v>
      </c>
      <c r="BI141" s="205">
        <f>IF(N141="nulová",J141,0)</f>
        <v>0</v>
      </c>
      <c r="BJ141" s="14" t="s">
        <v>85</v>
      </c>
      <c r="BK141" s="205">
        <f>ROUND(I141*H141,2)</f>
        <v>7903.12</v>
      </c>
      <c r="BL141" s="14" t="s">
        <v>132</v>
      </c>
      <c r="BM141" s="204" t="s">
        <v>228</v>
      </c>
    </row>
    <row r="142" spans="1:65" s="2" customFormat="1" ht="16.5" customHeight="1">
      <c r="A142" s="28"/>
      <c r="B142" s="29"/>
      <c r="C142" s="193" t="s">
        <v>126</v>
      </c>
      <c r="D142" s="193" t="s">
        <v>128</v>
      </c>
      <c r="E142" s="194" t="s">
        <v>229</v>
      </c>
      <c r="F142" s="195" t="s">
        <v>230</v>
      </c>
      <c r="G142" s="196" t="s">
        <v>131</v>
      </c>
      <c r="H142" s="197">
        <v>562.9</v>
      </c>
      <c r="I142" s="198">
        <v>0.62</v>
      </c>
      <c r="J142" s="198">
        <f>ROUND(I142*H142,2)</f>
        <v>349</v>
      </c>
      <c r="K142" s="199"/>
      <c r="L142" s="33"/>
      <c r="M142" s="200" t="s">
        <v>1</v>
      </c>
      <c r="N142" s="201" t="s">
        <v>38</v>
      </c>
      <c r="O142" s="202">
        <v>0</v>
      </c>
      <c r="P142" s="202">
        <f>O142*H142</f>
        <v>0</v>
      </c>
      <c r="Q142" s="202">
        <v>0</v>
      </c>
      <c r="R142" s="202">
        <f>Q142*H142</f>
        <v>0</v>
      </c>
      <c r="S142" s="202">
        <v>0</v>
      </c>
      <c r="T142" s="203">
        <f>S142*H142</f>
        <v>0</v>
      </c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R142" s="204" t="s">
        <v>174</v>
      </c>
      <c r="AT142" s="204" t="s">
        <v>128</v>
      </c>
      <c r="AU142" s="204" t="s">
        <v>85</v>
      </c>
      <c r="AY142" s="14" t="s">
        <v>125</v>
      </c>
      <c r="BE142" s="205">
        <f>IF(N142="základná",J142,0)</f>
        <v>0</v>
      </c>
      <c r="BF142" s="205">
        <f>IF(N142="znížená",J142,0)</f>
        <v>349</v>
      </c>
      <c r="BG142" s="205">
        <f>IF(N142="zákl. prenesená",J142,0)</f>
        <v>0</v>
      </c>
      <c r="BH142" s="205">
        <f>IF(N142="zníž. prenesená",J142,0)</f>
        <v>0</v>
      </c>
      <c r="BI142" s="205">
        <f>IF(N142="nulová",J142,0)</f>
        <v>0</v>
      </c>
      <c r="BJ142" s="14" t="s">
        <v>85</v>
      </c>
      <c r="BK142" s="205">
        <f>ROUND(I142*H142,2)</f>
        <v>349</v>
      </c>
      <c r="BL142" s="14" t="s">
        <v>174</v>
      </c>
      <c r="BM142" s="204" t="s">
        <v>231</v>
      </c>
    </row>
    <row r="143" spans="1:65" s="12" customFormat="1" ht="22.9" customHeight="1">
      <c r="B143" s="178"/>
      <c r="C143" s="179"/>
      <c r="D143" s="180" t="s">
        <v>71</v>
      </c>
      <c r="E143" s="191" t="s">
        <v>134</v>
      </c>
      <c r="F143" s="191" t="s">
        <v>135</v>
      </c>
      <c r="G143" s="179"/>
      <c r="H143" s="179"/>
      <c r="I143" s="179"/>
      <c r="J143" s="192">
        <f>BK143</f>
        <v>7122.88</v>
      </c>
      <c r="K143" s="179"/>
      <c r="L143" s="183"/>
      <c r="M143" s="184"/>
      <c r="N143" s="185"/>
      <c r="O143" s="185"/>
      <c r="P143" s="186">
        <f>SUM(P144:P147)</f>
        <v>291.58810899999997</v>
      </c>
      <c r="Q143" s="185"/>
      <c r="R143" s="186">
        <f>SUM(R144:R147)</f>
        <v>16.132504623999999</v>
      </c>
      <c r="S143" s="185"/>
      <c r="T143" s="187">
        <f>SUM(T144:T147)</f>
        <v>0</v>
      </c>
      <c r="AR143" s="188" t="s">
        <v>79</v>
      </c>
      <c r="AT143" s="189" t="s">
        <v>71</v>
      </c>
      <c r="AU143" s="189" t="s">
        <v>79</v>
      </c>
      <c r="AY143" s="188" t="s">
        <v>125</v>
      </c>
      <c r="BK143" s="190">
        <f>SUM(BK144:BK147)</f>
        <v>7122.88</v>
      </c>
    </row>
    <row r="144" spans="1:65" s="2" customFormat="1" ht="33" customHeight="1">
      <c r="A144" s="28"/>
      <c r="B144" s="29"/>
      <c r="C144" s="193" t="s">
        <v>155</v>
      </c>
      <c r="D144" s="193" t="s">
        <v>128</v>
      </c>
      <c r="E144" s="194" t="s">
        <v>232</v>
      </c>
      <c r="F144" s="195" t="s">
        <v>233</v>
      </c>
      <c r="G144" s="196" t="s">
        <v>131</v>
      </c>
      <c r="H144" s="197">
        <v>313.2</v>
      </c>
      <c r="I144" s="198">
        <v>3.78</v>
      </c>
      <c r="J144" s="198">
        <f>ROUND(I144*H144,2)</f>
        <v>1183.9000000000001</v>
      </c>
      <c r="K144" s="199"/>
      <c r="L144" s="33"/>
      <c r="M144" s="200" t="s">
        <v>1</v>
      </c>
      <c r="N144" s="201" t="s">
        <v>38</v>
      </c>
      <c r="O144" s="202">
        <v>0.14599999999999999</v>
      </c>
      <c r="P144" s="202">
        <f>O144*H144</f>
        <v>45.727199999999996</v>
      </c>
      <c r="Q144" s="202">
        <v>2.5710569999999999E-2</v>
      </c>
      <c r="R144" s="202">
        <f>Q144*H144</f>
        <v>8.052550523999999</v>
      </c>
      <c r="S144" s="202">
        <v>0</v>
      </c>
      <c r="T144" s="203">
        <f>S144*H144</f>
        <v>0</v>
      </c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R144" s="204" t="s">
        <v>132</v>
      </c>
      <c r="AT144" s="204" t="s">
        <v>128</v>
      </c>
      <c r="AU144" s="204" t="s">
        <v>85</v>
      </c>
      <c r="AY144" s="14" t="s">
        <v>125</v>
      </c>
      <c r="BE144" s="205">
        <f>IF(N144="základná",J144,0)</f>
        <v>0</v>
      </c>
      <c r="BF144" s="205">
        <f>IF(N144="znížená",J144,0)</f>
        <v>1183.9000000000001</v>
      </c>
      <c r="BG144" s="205">
        <f>IF(N144="zákl. prenesená",J144,0)</f>
        <v>0</v>
      </c>
      <c r="BH144" s="205">
        <f>IF(N144="zníž. prenesená",J144,0)</f>
        <v>0</v>
      </c>
      <c r="BI144" s="205">
        <f>IF(N144="nulová",J144,0)</f>
        <v>0</v>
      </c>
      <c r="BJ144" s="14" t="s">
        <v>85</v>
      </c>
      <c r="BK144" s="205">
        <f>ROUND(I144*H144,2)</f>
        <v>1183.9000000000001</v>
      </c>
      <c r="BL144" s="14" t="s">
        <v>132</v>
      </c>
      <c r="BM144" s="204" t="s">
        <v>234</v>
      </c>
    </row>
    <row r="145" spans="1:65" s="2" customFormat="1" ht="44.25" customHeight="1">
      <c r="A145" s="28"/>
      <c r="B145" s="29"/>
      <c r="C145" s="193" t="s">
        <v>159</v>
      </c>
      <c r="D145" s="193" t="s">
        <v>128</v>
      </c>
      <c r="E145" s="194" t="s">
        <v>235</v>
      </c>
      <c r="F145" s="195" t="s">
        <v>236</v>
      </c>
      <c r="G145" s="196" t="s">
        <v>131</v>
      </c>
      <c r="H145" s="197">
        <v>626.4</v>
      </c>
      <c r="I145" s="198">
        <v>1.78</v>
      </c>
      <c r="J145" s="198">
        <f>ROUND(I145*H145,2)</f>
        <v>1114.99</v>
      </c>
      <c r="K145" s="199"/>
      <c r="L145" s="33"/>
      <c r="M145" s="200" t="s">
        <v>1</v>
      </c>
      <c r="N145" s="201" t="s">
        <v>38</v>
      </c>
      <c r="O145" s="202">
        <v>6.1999999999999998E-3</v>
      </c>
      <c r="P145" s="202">
        <f>O145*H145</f>
        <v>3.8836799999999996</v>
      </c>
      <c r="Q145" s="202">
        <v>0</v>
      </c>
      <c r="R145" s="202">
        <f>Q145*H145</f>
        <v>0</v>
      </c>
      <c r="S145" s="202">
        <v>0</v>
      </c>
      <c r="T145" s="203">
        <f>S145*H145</f>
        <v>0</v>
      </c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R145" s="204" t="s">
        <v>132</v>
      </c>
      <c r="AT145" s="204" t="s">
        <v>128</v>
      </c>
      <c r="AU145" s="204" t="s">
        <v>85</v>
      </c>
      <c r="AY145" s="14" t="s">
        <v>125</v>
      </c>
      <c r="BE145" s="205">
        <f>IF(N145="základná",J145,0)</f>
        <v>0</v>
      </c>
      <c r="BF145" s="205">
        <f>IF(N145="znížená",J145,0)</f>
        <v>1114.99</v>
      </c>
      <c r="BG145" s="205">
        <f>IF(N145="zákl. prenesená",J145,0)</f>
        <v>0</v>
      </c>
      <c r="BH145" s="205">
        <f>IF(N145="zníž. prenesená",J145,0)</f>
        <v>0</v>
      </c>
      <c r="BI145" s="205">
        <f>IF(N145="nulová",J145,0)</f>
        <v>0</v>
      </c>
      <c r="BJ145" s="14" t="s">
        <v>85</v>
      </c>
      <c r="BK145" s="205">
        <f>ROUND(I145*H145,2)</f>
        <v>1114.99</v>
      </c>
      <c r="BL145" s="14" t="s">
        <v>132</v>
      </c>
      <c r="BM145" s="204" t="s">
        <v>237</v>
      </c>
    </row>
    <row r="146" spans="1:65" s="2" customFormat="1" ht="33" customHeight="1">
      <c r="A146" s="28"/>
      <c r="B146" s="29"/>
      <c r="C146" s="193" t="s">
        <v>134</v>
      </c>
      <c r="D146" s="193" t="s">
        <v>128</v>
      </c>
      <c r="E146" s="194" t="s">
        <v>238</v>
      </c>
      <c r="F146" s="195" t="s">
        <v>239</v>
      </c>
      <c r="G146" s="196" t="s">
        <v>131</v>
      </c>
      <c r="H146" s="197">
        <v>313.2</v>
      </c>
      <c r="I146" s="198">
        <v>2.48</v>
      </c>
      <c r="J146" s="198">
        <f>ROUND(I146*H146,2)</f>
        <v>776.74</v>
      </c>
      <c r="K146" s="199"/>
      <c r="L146" s="33"/>
      <c r="M146" s="200" t="s">
        <v>1</v>
      </c>
      <c r="N146" s="201" t="s">
        <v>38</v>
      </c>
      <c r="O146" s="202">
        <v>0.104</v>
      </c>
      <c r="P146" s="202">
        <f>O146*H146</f>
        <v>32.572800000000001</v>
      </c>
      <c r="Q146" s="202">
        <v>2.571E-2</v>
      </c>
      <c r="R146" s="202">
        <f>Q146*H146</f>
        <v>8.0523720000000001</v>
      </c>
      <c r="S146" s="202">
        <v>0</v>
      </c>
      <c r="T146" s="203">
        <f>S146*H146</f>
        <v>0</v>
      </c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R146" s="204" t="s">
        <v>132</v>
      </c>
      <c r="AT146" s="204" t="s">
        <v>128</v>
      </c>
      <c r="AU146" s="204" t="s">
        <v>85</v>
      </c>
      <c r="AY146" s="14" t="s">
        <v>125</v>
      </c>
      <c r="BE146" s="205">
        <f>IF(N146="základná",J146,0)</f>
        <v>0</v>
      </c>
      <c r="BF146" s="205">
        <f>IF(N146="znížená",J146,0)</f>
        <v>776.74</v>
      </c>
      <c r="BG146" s="205">
        <f>IF(N146="zákl. prenesená",J146,0)</f>
        <v>0</v>
      </c>
      <c r="BH146" s="205">
        <f>IF(N146="zníž. prenesená",J146,0)</f>
        <v>0</v>
      </c>
      <c r="BI146" s="205">
        <f>IF(N146="nulová",J146,0)</f>
        <v>0</v>
      </c>
      <c r="BJ146" s="14" t="s">
        <v>85</v>
      </c>
      <c r="BK146" s="205">
        <f>ROUND(I146*H146,2)</f>
        <v>776.74</v>
      </c>
      <c r="BL146" s="14" t="s">
        <v>132</v>
      </c>
      <c r="BM146" s="204" t="s">
        <v>240</v>
      </c>
    </row>
    <row r="147" spans="1:65" s="2" customFormat="1" ht="16.5" customHeight="1">
      <c r="A147" s="28"/>
      <c r="B147" s="29"/>
      <c r="C147" s="193" t="s">
        <v>171</v>
      </c>
      <c r="D147" s="193" t="s">
        <v>128</v>
      </c>
      <c r="E147" s="194" t="s">
        <v>241</v>
      </c>
      <c r="F147" s="195" t="s">
        <v>242</v>
      </c>
      <c r="G147" s="196" t="s">
        <v>131</v>
      </c>
      <c r="H147" s="197">
        <v>562.9</v>
      </c>
      <c r="I147" s="198">
        <v>7.19</v>
      </c>
      <c r="J147" s="198">
        <f>ROUND(I147*H147,2)</f>
        <v>4047.25</v>
      </c>
      <c r="K147" s="199"/>
      <c r="L147" s="33"/>
      <c r="M147" s="200" t="s">
        <v>1</v>
      </c>
      <c r="N147" s="201" t="s">
        <v>38</v>
      </c>
      <c r="O147" s="202">
        <v>0.37201000000000001</v>
      </c>
      <c r="P147" s="202">
        <f>O147*H147</f>
        <v>209.40442899999999</v>
      </c>
      <c r="Q147" s="202">
        <v>4.8999999999999998E-5</v>
      </c>
      <c r="R147" s="202">
        <f>Q147*H147</f>
        <v>2.7582099999999998E-2</v>
      </c>
      <c r="S147" s="202">
        <v>0</v>
      </c>
      <c r="T147" s="203">
        <f>S147*H147</f>
        <v>0</v>
      </c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R147" s="204" t="s">
        <v>132</v>
      </c>
      <c r="AT147" s="204" t="s">
        <v>128</v>
      </c>
      <c r="AU147" s="204" t="s">
        <v>85</v>
      </c>
      <c r="AY147" s="14" t="s">
        <v>125</v>
      </c>
      <c r="BE147" s="205">
        <f>IF(N147="základná",J147,0)</f>
        <v>0</v>
      </c>
      <c r="BF147" s="205">
        <f>IF(N147="znížená",J147,0)</f>
        <v>4047.25</v>
      </c>
      <c r="BG147" s="205">
        <f>IF(N147="zákl. prenesená",J147,0)</f>
        <v>0</v>
      </c>
      <c r="BH147" s="205">
        <f>IF(N147="zníž. prenesená",J147,0)</f>
        <v>0</v>
      </c>
      <c r="BI147" s="205">
        <f>IF(N147="nulová",J147,0)</f>
        <v>0</v>
      </c>
      <c r="BJ147" s="14" t="s">
        <v>85</v>
      </c>
      <c r="BK147" s="205">
        <f>ROUND(I147*H147,2)</f>
        <v>4047.25</v>
      </c>
      <c r="BL147" s="14" t="s">
        <v>132</v>
      </c>
      <c r="BM147" s="204" t="s">
        <v>243</v>
      </c>
    </row>
    <row r="148" spans="1:65" s="12" customFormat="1" ht="22.9" customHeight="1">
      <c r="B148" s="178"/>
      <c r="C148" s="179"/>
      <c r="D148" s="180" t="s">
        <v>71</v>
      </c>
      <c r="E148" s="191" t="s">
        <v>244</v>
      </c>
      <c r="F148" s="191" t="s">
        <v>245</v>
      </c>
      <c r="G148" s="179"/>
      <c r="H148" s="179"/>
      <c r="I148" s="179"/>
      <c r="J148" s="192">
        <f>BK148</f>
        <v>2401.19</v>
      </c>
      <c r="K148" s="179"/>
      <c r="L148" s="183"/>
      <c r="M148" s="184"/>
      <c r="N148" s="185"/>
      <c r="O148" s="185"/>
      <c r="P148" s="186">
        <f>P149</f>
        <v>102.97366000000001</v>
      </c>
      <c r="Q148" s="185"/>
      <c r="R148" s="186">
        <f>R149</f>
        <v>0</v>
      </c>
      <c r="S148" s="185"/>
      <c r="T148" s="187">
        <f>T149</f>
        <v>0</v>
      </c>
      <c r="AR148" s="188" t="s">
        <v>79</v>
      </c>
      <c r="AT148" s="189" t="s">
        <v>71</v>
      </c>
      <c r="AU148" s="189" t="s">
        <v>79</v>
      </c>
      <c r="AY148" s="188" t="s">
        <v>125</v>
      </c>
      <c r="BK148" s="190">
        <f>BK149</f>
        <v>2401.19</v>
      </c>
    </row>
    <row r="149" spans="1:65" s="2" customFormat="1" ht="24.2" customHeight="1">
      <c r="A149" s="28"/>
      <c r="B149" s="29"/>
      <c r="C149" s="193" t="s">
        <v>178</v>
      </c>
      <c r="D149" s="193" t="s">
        <v>128</v>
      </c>
      <c r="E149" s="194" t="s">
        <v>246</v>
      </c>
      <c r="F149" s="195" t="s">
        <v>247</v>
      </c>
      <c r="G149" s="196" t="s">
        <v>143</v>
      </c>
      <c r="H149" s="197">
        <v>114.67</v>
      </c>
      <c r="I149" s="198">
        <v>20.94</v>
      </c>
      <c r="J149" s="198">
        <f>ROUND(I149*H149,2)</f>
        <v>2401.19</v>
      </c>
      <c r="K149" s="199"/>
      <c r="L149" s="33"/>
      <c r="M149" s="200" t="s">
        <v>1</v>
      </c>
      <c r="N149" s="201" t="s">
        <v>38</v>
      </c>
      <c r="O149" s="202">
        <v>0.89800000000000002</v>
      </c>
      <c r="P149" s="202">
        <f>O149*H149</f>
        <v>102.97366000000001</v>
      </c>
      <c r="Q149" s="202">
        <v>0</v>
      </c>
      <c r="R149" s="202">
        <f>Q149*H149</f>
        <v>0</v>
      </c>
      <c r="S149" s="202">
        <v>0</v>
      </c>
      <c r="T149" s="203">
        <f>S149*H149</f>
        <v>0</v>
      </c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R149" s="204" t="s">
        <v>132</v>
      </c>
      <c r="AT149" s="204" t="s">
        <v>128</v>
      </c>
      <c r="AU149" s="204" t="s">
        <v>85</v>
      </c>
      <c r="AY149" s="14" t="s">
        <v>125</v>
      </c>
      <c r="BE149" s="205">
        <f>IF(N149="základná",J149,0)</f>
        <v>0</v>
      </c>
      <c r="BF149" s="205">
        <f>IF(N149="znížená",J149,0)</f>
        <v>2401.19</v>
      </c>
      <c r="BG149" s="205">
        <f>IF(N149="zákl. prenesená",J149,0)</f>
        <v>0</v>
      </c>
      <c r="BH149" s="205">
        <f>IF(N149="zníž. prenesená",J149,0)</f>
        <v>0</v>
      </c>
      <c r="BI149" s="205">
        <f>IF(N149="nulová",J149,0)</f>
        <v>0</v>
      </c>
      <c r="BJ149" s="14" t="s">
        <v>85</v>
      </c>
      <c r="BK149" s="205">
        <f>ROUND(I149*H149,2)</f>
        <v>2401.19</v>
      </c>
      <c r="BL149" s="14" t="s">
        <v>132</v>
      </c>
      <c r="BM149" s="204" t="s">
        <v>248</v>
      </c>
    </row>
    <row r="150" spans="1:65" s="12" customFormat="1" ht="25.9" customHeight="1">
      <c r="B150" s="178"/>
      <c r="C150" s="179"/>
      <c r="D150" s="180" t="s">
        <v>71</v>
      </c>
      <c r="E150" s="181" t="s">
        <v>167</v>
      </c>
      <c r="F150" s="181" t="s">
        <v>168</v>
      </c>
      <c r="G150" s="179"/>
      <c r="H150" s="179"/>
      <c r="I150" s="179"/>
      <c r="J150" s="182">
        <f>BK150</f>
        <v>139127.37</v>
      </c>
      <c r="K150" s="179"/>
      <c r="L150" s="183"/>
      <c r="M150" s="184"/>
      <c r="N150" s="185"/>
      <c r="O150" s="185"/>
      <c r="P150" s="186">
        <f>P151+P157+P176+P187+P193</f>
        <v>982.31312441</v>
      </c>
      <c r="Q150" s="185"/>
      <c r="R150" s="186">
        <f>R151+R157+R176+R187+R193</f>
        <v>20.08978923702</v>
      </c>
      <c r="S150" s="185"/>
      <c r="T150" s="187">
        <f>T151+T157+T176+T187+T193</f>
        <v>0</v>
      </c>
      <c r="AR150" s="188" t="s">
        <v>85</v>
      </c>
      <c r="AT150" s="189" t="s">
        <v>71</v>
      </c>
      <c r="AU150" s="189" t="s">
        <v>72</v>
      </c>
      <c r="AY150" s="188" t="s">
        <v>125</v>
      </c>
      <c r="BK150" s="190">
        <f>BK151+BK157+BK176+BK187+BK193</f>
        <v>139127.37</v>
      </c>
    </row>
    <row r="151" spans="1:65" s="12" customFormat="1" ht="22.9" customHeight="1">
      <c r="B151" s="178"/>
      <c r="C151" s="179"/>
      <c r="D151" s="180" t="s">
        <v>71</v>
      </c>
      <c r="E151" s="191" t="s">
        <v>249</v>
      </c>
      <c r="F151" s="191" t="s">
        <v>250</v>
      </c>
      <c r="G151" s="179"/>
      <c r="H151" s="179"/>
      <c r="I151" s="179"/>
      <c r="J151" s="192">
        <f>BK151</f>
        <v>1729.6</v>
      </c>
      <c r="K151" s="179"/>
      <c r="L151" s="183"/>
      <c r="M151" s="184"/>
      <c r="N151" s="185"/>
      <c r="O151" s="185"/>
      <c r="P151" s="186">
        <f>SUM(P152:P156)</f>
        <v>19.620396599999999</v>
      </c>
      <c r="Q151" s="185"/>
      <c r="R151" s="186">
        <f>SUM(R152:R156)</f>
        <v>0.24709529999999999</v>
      </c>
      <c r="S151" s="185"/>
      <c r="T151" s="187">
        <f>SUM(T152:T156)</f>
        <v>0</v>
      </c>
      <c r="AR151" s="188" t="s">
        <v>85</v>
      </c>
      <c r="AT151" s="189" t="s">
        <v>71</v>
      </c>
      <c r="AU151" s="189" t="s">
        <v>79</v>
      </c>
      <c r="AY151" s="188" t="s">
        <v>125</v>
      </c>
      <c r="BK151" s="190">
        <f>SUM(BK152:BK156)</f>
        <v>1729.6</v>
      </c>
    </row>
    <row r="152" spans="1:65" s="2" customFormat="1" ht="24.2" customHeight="1">
      <c r="A152" s="28"/>
      <c r="B152" s="29"/>
      <c r="C152" s="193" t="s">
        <v>184</v>
      </c>
      <c r="D152" s="193" t="s">
        <v>128</v>
      </c>
      <c r="E152" s="194" t="s">
        <v>251</v>
      </c>
      <c r="F152" s="195" t="s">
        <v>252</v>
      </c>
      <c r="G152" s="196" t="s">
        <v>131</v>
      </c>
      <c r="H152" s="197">
        <v>562.9</v>
      </c>
      <c r="I152" s="198">
        <v>0.75</v>
      </c>
      <c r="J152" s="198">
        <f>ROUND(I152*H152,2)</f>
        <v>422.18</v>
      </c>
      <c r="K152" s="199"/>
      <c r="L152" s="33"/>
      <c r="M152" s="200" t="s">
        <v>1</v>
      </c>
      <c r="N152" s="201" t="s">
        <v>38</v>
      </c>
      <c r="O152" s="202">
        <v>2.7019999999999999E-2</v>
      </c>
      <c r="P152" s="202">
        <f>O152*H152</f>
        <v>15.209557999999999</v>
      </c>
      <c r="Q152" s="202">
        <v>0</v>
      </c>
      <c r="R152" s="202">
        <f>Q152*H152</f>
        <v>0</v>
      </c>
      <c r="S152" s="202">
        <v>0</v>
      </c>
      <c r="T152" s="203">
        <f>S152*H152</f>
        <v>0</v>
      </c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R152" s="204" t="s">
        <v>174</v>
      </c>
      <c r="AT152" s="204" t="s">
        <v>128</v>
      </c>
      <c r="AU152" s="204" t="s">
        <v>85</v>
      </c>
      <c r="AY152" s="14" t="s">
        <v>125</v>
      </c>
      <c r="BE152" s="205">
        <f>IF(N152="základná",J152,0)</f>
        <v>0</v>
      </c>
      <c r="BF152" s="205">
        <f>IF(N152="znížená",J152,0)</f>
        <v>422.18</v>
      </c>
      <c r="BG152" s="205">
        <f>IF(N152="zákl. prenesená",J152,0)</f>
        <v>0</v>
      </c>
      <c r="BH152" s="205">
        <f>IF(N152="zníž. prenesená",J152,0)</f>
        <v>0</v>
      </c>
      <c r="BI152" s="205">
        <f>IF(N152="nulová",J152,0)</f>
        <v>0</v>
      </c>
      <c r="BJ152" s="14" t="s">
        <v>85</v>
      </c>
      <c r="BK152" s="205">
        <f>ROUND(I152*H152,2)</f>
        <v>422.18</v>
      </c>
      <c r="BL152" s="14" t="s">
        <v>174</v>
      </c>
      <c r="BM152" s="204" t="s">
        <v>253</v>
      </c>
    </row>
    <row r="153" spans="1:65" s="2" customFormat="1" ht="16.5" customHeight="1">
      <c r="A153" s="28"/>
      <c r="B153" s="29"/>
      <c r="C153" s="210" t="s">
        <v>188</v>
      </c>
      <c r="D153" s="210" t="s">
        <v>254</v>
      </c>
      <c r="E153" s="211" t="s">
        <v>255</v>
      </c>
      <c r="F153" s="212" t="s">
        <v>256</v>
      </c>
      <c r="G153" s="213" t="s">
        <v>131</v>
      </c>
      <c r="H153" s="214">
        <v>647.33500000000004</v>
      </c>
      <c r="I153" s="215">
        <v>1.38</v>
      </c>
      <c r="J153" s="215">
        <f>ROUND(I153*H153,2)</f>
        <v>893.32</v>
      </c>
      <c r="K153" s="216"/>
      <c r="L153" s="217"/>
      <c r="M153" s="218" t="s">
        <v>1</v>
      </c>
      <c r="N153" s="219" t="s">
        <v>38</v>
      </c>
      <c r="O153" s="202">
        <v>0</v>
      </c>
      <c r="P153" s="202">
        <f>O153*H153</f>
        <v>0</v>
      </c>
      <c r="Q153" s="202">
        <v>2.9999999999999997E-4</v>
      </c>
      <c r="R153" s="202">
        <f>Q153*H153</f>
        <v>0.1942005</v>
      </c>
      <c r="S153" s="202">
        <v>0</v>
      </c>
      <c r="T153" s="203">
        <f>S153*H153</f>
        <v>0</v>
      </c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R153" s="204" t="s">
        <v>257</v>
      </c>
      <c r="AT153" s="204" t="s">
        <v>254</v>
      </c>
      <c r="AU153" s="204" t="s">
        <v>85</v>
      </c>
      <c r="AY153" s="14" t="s">
        <v>125</v>
      </c>
      <c r="BE153" s="205">
        <f>IF(N153="základná",J153,0)</f>
        <v>0</v>
      </c>
      <c r="BF153" s="205">
        <f>IF(N153="znížená",J153,0)</f>
        <v>893.32</v>
      </c>
      <c r="BG153" s="205">
        <f>IF(N153="zákl. prenesená",J153,0)</f>
        <v>0</v>
      </c>
      <c r="BH153" s="205">
        <f>IF(N153="zníž. prenesená",J153,0)</f>
        <v>0</v>
      </c>
      <c r="BI153" s="205">
        <f>IF(N153="nulová",J153,0)</f>
        <v>0</v>
      </c>
      <c r="BJ153" s="14" t="s">
        <v>85</v>
      </c>
      <c r="BK153" s="205">
        <f>ROUND(I153*H153,2)</f>
        <v>893.32</v>
      </c>
      <c r="BL153" s="14" t="s">
        <v>174</v>
      </c>
      <c r="BM153" s="204" t="s">
        <v>258</v>
      </c>
    </row>
    <row r="154" spans="1:65" s="2" customFormat="1" ht="21.75" customHeight="1">
      <c r="A154" s="28"/>
      <c r="B154" s="29"/>
      <c r="C154" s="193" t="s">
        <v>192</v>
      </c>
      <c r="D154" s="193" t="s">
        <v>128</v>
      </c>
      <c r="E154" s="194" t="s">
        <v>259</v>
      </c>
      <c r="F154" s="195" t="s">
        <v>260</v>
      </c>
      <c r="G154" s="196" t="s">
        <v>131</v>
      </c>
      <c r="H154" s="197">
        <v>146.93</v>
      </c>
      <c r="I154" s="198">
        <v>0.78</v>
      </c>
      <c r="J154" s="198">
        <f>ROUND(I154*H154,2)</f>
        <v>114.61</v>
      </c>
      <c r="K154" s="199"/>
      <c r="L154" s="33"/>
      <c r="M154" s="200" t="s">
        <v>1</v>
      </c>
      <c r="N154" s="201" t="s">
        <v>38</v>
      </c>
      <c r="O154" s="202">
        <v>3.0020000000000002E-2</v>
      </c>
      <c r="P154" s="202">
        <f>O154*H154</f>
        <v>4.4108386000000008</v>
      </c>
      <c r="Q154" s="202">
        <v>0</v>
      </c>
      <c r="R154" s="202">
        <f>Q154*H154</f>
        <v>0</v>
      </c>
      <c r="S154" s="202">
        <v>0</v>
      </c>
      <c r="T154" s="203">
        <f>S154*H154</f>
        <v>0</v>
      </c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R154" s="204" t="s">
        <v>174</v>
      </c>
      <c r="AT154" s="204" t="s">
        <v>128</v>
      </c>
      <c r="AU154" s="204" t="s">
        <v>85</v>
      </c>
      <c r="AY154" s="14" t="s">
        <v>125</v>
      </c>
      <c r="BE154" s="205">
        <f>IF(N154="základná",J154,0)</f>
        <v>0</v>
      </c>
      <c r="BF154" s="205">
        <f>IF(N154="znížená",J154,0)</f>
        <v>114.61</v>
      </c>
      <c r="BG154" s="205">
        <f>IF(N154="zákl. prenesená",J154,0)</f>
        <v>0</v>
      </c>
      <c r="BH154" s="205">
        <f>IF(N154="zníž. prenesená",J154,0)</f>
        <v>0</v>
      </c>
      <c r="BI154" s="205">
        <f>IF(N154="nulová",J154,0)</f>
        <v>0</v>
      </c>
      <c r="BJ154" s="14" t="s">
        <v>85</v>
      </c>
      <c r="BK154" s="205">
        <f>ROUND(I154*H154,2)</f>
        <v>114.61</v>
      </c>
      <c r="BL154" s="14" t="s">
        <v>174</v>
      </c>
      <c r="BM154" s="204" t="s">
        <v>261</v>
      </c>
    </row>
    <row r="155" spans="1:65" s="2" customFormat="1" ht="16.5" customHeight="1">
      <c r="A155" s="28"/>
      <c r="B155" s="29"/>
      <c r="C155" s="210" t="s">
        <v>198</v>
      </c>
      <c r="D155" s="210" t="s">
        <v>254</v>
      </c>
      <c r="E155" s="211" t="s">
        <v>255</v>
      </c>
      <c r="F155" s="212" t="s">
        <v>256</v>
      </c>
      <c r="G155" s="213" t="s">
        <v>131</v>
      </c>
      <c r="H155" s="214">
        <v>176.316</v>
      </c>
      <c r="I155" s="215">
        <v>1.45</v>
      </c>
      <c r="J155" s="215">
        <f>ROUND(I155*H155,2)</f>
        <v>255.66</v>
      </c>
      <c r="K155" s="216"/>
      <c r="L155" s="217"/>
      <c r="M155" s="218" t="s">
        <v>1</v>
      </c>
      <c r="N155" s="219" t="s">
        <v>38</v>
      </c>
      <c r="O155" s="202">
        <v>0</v>
      </c>
      <c r="P155" s="202">
        <f>O155*H155</f>
        <v>0</v>
      </c>
      <c r="Q155" s="202">
        <v>2.9999999999999997E-4</v>
      </c>
      <c r="R155" s="202">
        <f>Q155*H155</f>
        <v>5.2894799999999999E-2</v>
      </c>
      <c r="S155" s="202">
        <v>0</v>
      </c>
      <c r="T155" s="203">
        <f>S155*H155</f>
        <v>0</v>
      </c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R155" s="204" t="s">
        <v>257</v>
      </c>
      <c r="AT155" s="204" t="s">
        <v>254</v>
      </c>
      <c r="AU155" s="204" t="s">
        <v>85</v>
      </c>
      <c r="AY155" s="14" t="s">
        <v>125</v>
      </c>
      <c r="BE155" s="205">
        <f>IF(N155="základná",J155,0)</f>
        <v>0</v>
      </c>
      <c r="BF155" s="205">
        <f>IF(N155="znížená",J155,0)</f>
        <v>255.66</v>
      </c>
      <c r="BG155" s="205">
        <f>IF(N155="zákl. prenesená",J155,0)</f>
        <v>0</v>
      </c>
      <c r="BH155" s="205">
        <f>IF(N155="zníž. prenesená",J155,0)</f>
        <v>0</v>
      </c>
      <c r="BI155" s="205">
        <f>IF(N155="nulová",J155,0)</f>
        <v>0</v>
      </c>
      <c r="BJ155" s="14" t="s">
        <v>85</v>
      </c>
      <c r="BK155" s="205">
        <f>ROUND(I155*H155,2)</f>
        <v>255.66</v>
      </c>
      <c r="BL155" s="14" t="s">
        <v>174</v>
      </c>
      <c r="BM155" s="204" t="s">
        <v>262</v>
      </c>
    </row>
    <row r="156" spans="1:65" s="2" customFormat="1" ht="24.2" customHeight="1">
      <c r="A156" s="28"/>
      <c r="B156" s="29"/>
      <c r="C156" s="193" t="s">
        <v>174</v>
      </c>
      <c r="D156" s="193" t="s">
        <v>128</v>
      </c>
      <c r="E156" s="194" t="s">
        <v>263</v>
      </c>
      <c r="F156" s="195" t="s">
        <v>264</v>
      </c>
      <c r="G156" s="196" t="s">
        <v>265</v>
      </c>
      <c r="H156" s="197">
        <v>16.858000000000001</v>
      </c>
      <c r="I156" s="198">
        <v>2.6</v>
      </c>
      <c r="J156" s="198">
        <f>ROUND(I156*H156,2)</f>
        <v>43.83</v>
      </c>
      <c r="K156" s="199"/>
      <c r="L156" s="33"/>
      <c r="M156" s="200" t="s">
        <v>1</v>
      </c>
      <c r="N156" s="201" t="s">
        <v>38</v>
      </c>
      <c r="O156" s="202">
        <v>0</v>
      </c>
      <c r="P156" s="202">
        <f>O156*H156</f>
        <v>0</v>
      </c>
      <c r="Q156" s="202">
        <v>0</v>
      </c>
      <c r="R156" s="202">
        <f>Q156*H156</f>
        <v>0</v>
      </c>
      <c r="S156" s="202">
        <v>0</v>
      </c>
      <c r="T156" s="203">
        <f>S156*H156</f>
        <v>0</v>
      </c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R156" s="204" t="s">
        <v>174</v>
      </c>
      <c r="AT156" s="204" t="s">
        <v>128</v>
      </c>
      <c r="AU156" s="204" t="s">
        <v>85</v>
      </c>
      <c r="AY156" s="14" t="s">
        <v>125</v>
      </c>
      <c r="BE156" s="205">
        <f>IF(N156="základná",J156,0)</f>
        <v>0</v>
      </c>
      <c r="BF156" s="205">
        <f>IF(N156="znížená",J156,0)</f>
        <v>43.83</v>
      </c>
      <c r="BG156" s="205">
        <f>IF(N156="zákl. prenesená",J156,0)</f>
        <v>0</v>
      </c>
      <c r="BH156" s="205">
        <f>IF(N156="zníž. prenesená",J156,0)</f>
        <v>0</v>
      </c>
      <c r="BI156" s="205">
        <f>IF(N156="nulová",J156,0)</f>
        <v>0</v>
      </c>
      <c r="BJ156" s="14" t="s">
        <v>85</v>
      </c>
      <c r="BK156" s="205">
        <f>ROUND(I156*H156,2)</f>
        <v>43.83</v>
      </c>
      <c r="BL156" s="14" t="s">
        <v>174</v>
      </c>
      <c r="BM156" s="204" t="s">
        <v>266</v>
      </c>
    </row>
    <row r="157" spans="1:65" s="12" customFormat="1" ht="22.9" customHeight="1">
      <c r="B157" s="178"/>
      <c r="C157" s="179"/>
      <c r="D157" s="180" t="s">
        <v>71</v>
      </c>
      <c r="E157" s="191" t="s">
        <v>169</v>
      </c>
      <c r="F157" s="191" t="s">
        <v>170</v>
      </c>
      <c r="G157" s="179"/>
      <c r="H157" s="179"/>
      <c r="I157" s="179"/>
      <c r="J157" s="192">
        <f>BK157</f>
        <v>42924.53</v>
      </c>
      <c r="K157" s="179"/>
      <c r="L157" s="183"/>
      <c r="M157" s="184"/>
      <c r="N157" s="185"/>
      <c r="O157" s="185"/>
      <c r="P157" s="186">
        <f>SUM(P158:P175)</f>
        <v>534.17053109999995</v>
      </c>
      <c r="Q157" s="185"/>
      <c r="R157" s="186">
        <f>SUM(R158:R175)</f>
        <v>7.6490929680000006</v>
      </c>
      <c r="S157" s="185"/>
      <c r="T157" s="187">
        <f>SUM(T158:T175)</f>
        <v>0</v>
      </c>
      <c r="AR157" s="188" t="s">
        <v>85</v>
      </c>
      <c r="AT157" s="189" t="s">
        <v>71</v>
      </c>
      <c r="AU157" s="189" t="s">
        <v>79</v>
      </c>
      <c r="AY157" s="188" t="s">
        <v>125</v>
      </c>
      <c r="BK157" s="190">
        <f>SUM(BK158:BK175)</f>
        <v>42924.53</v>
      </c>
    </row>
    <row r="158" spans="1:65" s="2" customFormat="1" ht="24.2" customHeight="1">
      <c r="A158" s="28"/>
      <c r="B158" s="29"/>
      <c r="C158" s="193" t="s">
        <v>267</v>
      </c>
      <c r="D158" s="193" t="s">
        <v>128</v>
      </c>
      <c r="E158" s="194" t="s">
        <v>268</v>
      </c>
      <c r="F158" s="195" t="s">
        <v>269</v>
      </c>
      <c r="G158" s="196" t="s">
        <v>131</v>
      </c>
      <c r="H158" s="197">
        <v>723.87</v>
      </c>
      <c r="I158" s="198">
        <v>1.17</v>
      </c>
      <c r="J158" s="198">
        <f t="shared" ref="J158:J175" si="0">ROUND(I158*H158,2)</f>
        <v>846.93</v>
      </c>
      <c r="K158" s="199"/>
      <c r="L158" s="33"/>
      <c r="M158" s="200" t="s">
        <v>1</v>
      </c>
      <c r="N158" s="201" t="s">
        <v>38</v>
      </c>
      <c r="O158" s="202">
        <v>4.3020000000000003E-2</v>
      </c>
      <c r="P158" s="202">
        <f t="shared" ref="P158:P175" si="1">O158*H158</f>
        <v>31.1408874</v>
      </c>
      <c r="Q158" s="202">
        <v>0</v>
      </c>
      <c r="R158" s="202">
        <f t="shared" ref="R158:R175" si="2">Q158*H158</f>
        <v>0</v>
      </c>
      <c r="S158" s="202">
        <v>0</v>
      </c>
      <c r="T158" s="203">
        <f t="shared" ref="T158:T175" si="3">S158*H158</f>
        <v>0</v>
      </c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R158" s="204" t="s">
        <v>174</v>
      </c>
      <c r="AT158" s="204" t="s">
        <v>128</v>
      </c>
      <c r="AU158" s="204" t="s">
        <v>85</v>
      </c>
      <c r="AY158" s="14" t="s">
        <v>125</v>
      </c>
      <c r="BE158" s="205">
        <f t="shared" ref="BE158:BE175" si="4">IF(N158="základná",J158,0)</f>
        <v>0</v>
      </c>
      <c r="BF158" s="205">
        <f t="shared" ref="BF158:BF175" si="5">IF(N158="znížená",J158,0)</f>
        <v>846.93</v>
      </c>
      <c r="BG158" s="205">
        <f t="shared" ref="BG158:BG175" si="6">IF(N158="zákl. prenesená",J158,0)</f>
        <v>0</v>
      </c>
      <c r="BH158" s="205">
        <f t="shared" ref="BH158:BH175" si="7">IF(N158="zníž. prenesená",J158,0)</f>
        <v>0</v>
      </c>
      <c r="BI158" s="205">
        <f t="shared" ref="BI158:BI175" si="8">IF(N158="nulová",J158,0)</f>
        <v>0</v>
      </c>
      <c r="BJ158" s="14" t="s">
        <v>85</v>
      </c>
      <c r="BK158" s="205">
        <f t="shared" ref="BK158:BK175" si="9">ROUND(I158*H158,2)</f>
        <v>846.93</v>
      </c>
      <c r="BL158" s="14" t="s">
        <v>174</v>
      </c>
      <c r="BM158" s="204" t="s">
        <v>270</v>
      </c>
    </row>
    <row r="159" spans="1:65" s="2" customFormat="1" ht="24.2" customHeight="1">
      <c r="A159" s="28"/>
      <c r="B159" s="29"/>
      <c r="C159" s="210" t="s">
        <v>271</v>
      </c>
      <c r="D159" s="210" t="s">
        <v>254</v>
      </c>
      <c r="E159" s="211" t="s">
        <v>272</v>
      </c>
      <c r="F159" s="212" t="s">
        <v>273</v>
      </c>
      <c r="G159" s="213" t="s">
        <v>274</v>
      </c>
      <c r="H159" s="214">
        <v>180.96799999999999</v>
      </c>
      <c r="I159" s="215">
        <v>5.79</v>
      </c>
      <c r="J159" s="215">
        <f t="shared" si="0"/>
        <v>1047.8</v>
      </c>
      <c r="K159" s="216"/>
      <c r="L159" s="217"/>
      <c r="M159" s="218" t="s">
        <v>1</v>
      </c>
      <c r="N159" s="219" t="s">
        <v>38</v>
      </c>
      <c r="O159" s="202">
        <v>0</v>
      </c>
      <c r="P159" s="202">
        <f t="shared" si="1"/>
        <v>0</v>
      </c>
      <c r="Q159" s="202">
        <v>9.2000000000000003E-4</v>
      </c>
      <c r="R159" s="202">
        <f t="shared" si="2"/>
        <v>0.16649055999999998</v>
      </c>
      <c r="S159" s="202">
        <v>0</v>
      </c>
      <c r="T159" s="203">
        <f t="shared" si="3"/>
        <v>0</v>
      </c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R159" s="204" t="s">
        <v>257</v>
      </c>
      <c r="AT159" s="204" t="s">
        <v>254</v>
      </c>
      <c r="AU159" s="204" t="s">
        <v>85</v>
      </c>
      <c r="AY159" s="14" t="s">
        <v>125</v>
      </c>
      <c r="BE159" s="205">
        <f t="shared" si="4"/>
        <v>0</v>
      </c>
      <c r="BF159" s="205">
        <f t="shared" si="5"/>
        <v>1047.8</v>
      </c>
      <c r="BG159" s="205">
        <f t="shared" si="6"/>
        <v>0</v>
      </c>
      <c r="BH159" s="205">
        <f t="shared" si="7"/>
        <v>0</v>
      </c>
      <c r="BI159" s="205">
        <f t="shared" si="8"/>
        <v>0</v>
      </c>
      <c r="BJ159" s="14" t="s">
        <v>85</v>
      </c>
      <c r="BK159" s="205">
        <f t="shared" si="9"/>
        <v>1047.8</v>
      </c>
      <c r="BL159" s="14" t="s">
        <v>174</v>
      </c>
      <c r="BM159" s="204" t="s">
        <v>275</v>
      </c>
    </row>
    <row r="160" spans="1:65" s="2" customFormat="1" ht="33" customHeight="1">
      <c r="A160" s="28"/>
      <c r="B160" s="29"/>
      <c r="C160" s="193" t="s">
        <v>276</v>
      </c>
      <c r="D160" s="193" t="s">
        <v>128</v>
      </c>
      <c r="E160" s="194" t="s">
        <v>277</v>
      </c>
      <c r="F160" s="195" t="s">
        <v>278</v>
      </c>
      <c r="G160" s="196" t="s">
        <v>131</v>
      </c>
      <c r="H160" s="197">
        <v>723.87</v>
      </c>
      <c r="I160" s="198">
        <v>6.87</v>
      </c>
      <c r="J160" s="198">
        <f t="shared" si="0"/>
        <v>4972.99</v>
      </c>
      <c r="K160" s="199"/>
      <c r="L160" s="33"/>
      <c r="M160" s="200" t="s">
        <v>1</v>
      </c>
      <c r="N160" s="201" t="s">
        <v>38</v>
      </c>
      <c r="O160" s="202">
        <v>0.221</v>
      </c>
      <c r="P160" s="202">
        <f t="shared" si="1"/>
        <v>159.97526999999999</v>
      </c>
      <c r="Q160" s="202">
        <v>5.4494999999999999E-4</v>
      </c>
      <c r="R160" s="202">
        <f t="shared" si="2"/>
        <v>0.39447295649999997</v>
      </c>
      <c r="S160" s="202">
        <v>0</v>
      </c>
      <c r="T160" s="203">
        <f t="shared" si="3"/>
        <v>0</v>
      </c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R160" s="204" t="s">
        <v>174</v>
      </c>
      <c r="AT160" s="204" t="s">
        <v>128</v>
      </c>
      <c r="AU160" s="204" t="s">
        <v>85</v>
      </c>
      <c r="AY160" s="14" t="s">
        <v>125</v>
      </c>
      <c r="BE160" s="205">
        <f t="shared" si="4"/>
        <v>0</v>
      </c>
      <c r="BF160" s="205">
        <f t="shared" si="5"/>
        <v>4972.99</v>
      </c>
      <c r="BG160" s="205">
        <f t="shared" si="6"/>
        <v>0</v>
      </c>
      <c r="BH160" s="205">
        <f t="shared" si="7"/>
        <v>0</v>
      </c>
      <c r="BI160" s="205">
        <f t="shared" si="8"/>
        <v>0</v>
      </c>
      <c r="BJ160" s="14" t="s">
        <v>85</v>
      </c>
      <c r="BK160" s="205">
        <f t="shared" si="9"/>
        <v>4972.99</v>
      </c>
      <c r="BL160" s="14" t="s">
        <v>174</v>
      </c>
      <c r="BM160" s="204" t="s">
        <v>279</v>
      </c>
    </row>
    <row r="161" spans="1:65" s="2" customFormat="1" ht="24.2" customHeight="1">
      <c r="A161" s="28"/>
      <c r="B161" s="29"/>
      <c r="C161" s="210" t="s">
        <v>280</v>
      </c>
      <c r="D161" s="210" t="s">
        <v>254</v>
      </c>
      <c r="E161" s="211" t="s">
        <v>281</v>
      </c>
      <c r="F161" s="212" t="s">
        <v>282</v>
      </c>
      <c r="G161" s="213" t="s">
        <v>131</v>
      </c>
      <c r="H161" s="214">
        <v>832.45100000000002</v>
      </c>
      <c r="I161" s="215">
        <v>6.64</v>
      </c>
      <c r="J161" s="215">
        <f t="shared" si="0"/>
        <v>5527.47</v>
      </c>
      <c r="K161" s="216"/>
      <c r="L161" s="217"/>
      <c r="M161" s="218" t="s">
        <v>1</v>
      </c>
      <c r="N161" s="219" t="s">
        <v>38</v>
      </c>
      <c r="O161" s="202">
        <v>0</v>
      </c>
      <c r="P161" s="202">
        <f t="shared" si="1"/>
        <v>0</v>
      </c>
      <c r="Q161" s="202">
        <v>5.13E-3</v>
      </c>
      <c r="R161" s="202">
        <f t="shared" si="2"/>
        <v>4.2704736299999997</v>
      </c>
      <c r="S161" s="202">
        <v>0</v>
      </c>
      <c r="T161" s="203">
        <f t="shared" si="3"/>
        <v>0</v>
      </c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R161" s="204" t="s">
        <v>257</v>
      </c>
      <c r="AT161" s="204" t="s">
        <v>254</v>
      </c>
      <c r="AU161" s="204" t="s">
        <v>85</v>
      </c>
      <c r="AY161" s="14" t="s">
        <v>125</v>
      </c>
      <c r="BE161" s="205">
        <f t="shared" si="4"/>
        <v>0</v>
      </c>
      <c r="BF161" s="205">
        <f t="shared" si="5"/>
        <v>5527.47</v>
      </c>
      <c r="BG161" s="205">
        <f t="shared" si="6"/>
        <v>0</v>
      </c>
      <c r="BH161" s="205">
        <f t="shared" si="7"/>
        <v>0</v>
      </c>
      <c r="BI161" s="205">
        <f t="shared" si="8"/>
        <v>0</v>
      </c>
      <c r="BJ161" s="14" t="s">
        <v>85</v>
      </c>
      <c r="BK161" s="205">
        <f t="shared" si="9"/>
        <v>5527.47</v>
      </c>
      <c r="BL161" s="14" t="s">
        <v>174</v>
      </c>
      <c r="BM161" s="204" t="s">
        <v>283</v>
      </c>
    </row>
    <row r="162" spans="1:65" s="2" customFormat="1" ht="24.2" customHeight="1">
      <c r="A162" s="28"/>
      <c r="B162" s="29"/>
      <c r="C162" s="193" t="s">
        <v>284</v>
      </c>
      <c r="D162" s="193" t="s">
        <v>128</v>
      </c>
      <c r="E162" s="194" t="s">
        <v>285</v>
      </c>
      <c r="F162" s="195" t="s">
        <v>286</v>
      </c>
      <c r="G162" s="196" t="s">
        <v>131</v>
      </c>
      <c r="H162" s="197">
        <v>709.83</v>
      </c>
      <c r="I162" s="198">
        <v>12.72</v>
      </c>
      <c r="J162" s="198">
        <f t="shared" si="0"/>
        <v>9029.0400000000009</v>
      </c>
      <c r="K162" s="199"/>
      <c r="L162" s="33"/>
      <c r="M162" s="200" t="s">
        <v>1</v>
      </c>
      <c r="N162" s="201" t="s">
        <v>38</v>
      </c>
      <c r="O162" s="202">
        <v>0.31729000000000002</v>
      </c>
      <c r="P162" s="202">
        <f t="shared" si="1"/>
        <v>225.22196070000001</v>
      </c>
      <c r="Q162" s="202">
        <v>2.5684999999999998E-4</v>
      </c>
      <c r="R162" s="202">
        <f t="shared" si="2"/>
        <v>0.1823198355</v>
      </c>
      <c r="S162" s="202">
        <v>0</v>
      </c>
      <c r="T162" s="203">
        <f t="shared" si="3"/>
        <v>0</v>
      </c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R162" s="204" t="s">
        <v>174</v>
      </c>
      <c r="AT162" s="204" t="s">
        <v>128</v>
      </c>
      <c r="AU162" s="204" t="s">
        <v>85</v>
      </c>
      <c r="AY162" s="14" t="s">
        <v>125</v>
      </c>
      <c r="BE162" s="205">
        <f t="shared" si="4"/>
        <v>0</v>
      </c>
      <c r="BF162" s="205">
        <f t="shared" si="5"/>
        <v>9029.0400000000009</v>
      </c>
      <c r="BG162" s="205">
        <f t="shared" si="6"/>
        <v>0</v>
      </c>
      <c r="BH162" s="205">
        <f t="shared" si="7"/>
        <v>0</v>
      </c>
      <c r="BI162" s="205">
        <f t="shared" si="8"/>
        <v>0</v>
      </c>
      <c r="BJ162" s="14" t="s">
        <v>85</v>
      </c>
      <c r="BK162" s="205">
        <f t="shared" si="9"/>
        <v>9029.0400000000009</v>
      </c>
      <c r="BL162" s="14" t="s">
        <v>174</v>
      </c>
      <c r="BM162" s="204" t="s">
        <v>287</v>
      </c>
    </row>
    <row r="163" spans="1:65" s="2" customFormat="1" ht="21.75" customHeight="1">
      <c r="A163" s="28"/>
      <c r="B163" s="29"/>
      <c r="C163" s="210" t="s">
        <v>288</v>
      </c>
      <c r="D163" s="210" t="s">
        <v>254</v>
      </c>
      <c r="E163" s="211" t="s">
        <v>289</v>
      </c>
      <c r="F163" s="212" t="s">
        <v>290</v>
      </c>
      <c r="G163" s="213" t="s">
        <v>131</v>
      </c>
      <c r="H163" s="214">
        <v>816.30499999999995</v>
      </c>
      <c r="I163" s="215">
        <v>17.190000000000001</v>
      </c>
      <c r="J163" s="215">
        <f t="shared" si="0"/>
        <v>14032.28</v>
      </c>
      <c r="K163" s="216"/>
      <c r="L163" s="217"/>
      <c r="M163" s="218" t="s">
        <v>1</v>
      </c>
      <c r="N163" s="219" t="s">
        <v>38</v>
      </c>
      <c r="O163" s="202">
        <v>0</v>
      </c>
      <c r="P163" s="202">
        <f t="shared" si="1"/>
        <v>0</v>
      </c>
      <c r="Q163" s="202">
        <v>2.0500000000000002E-3</v>
      </c>
      <c r="R163" s="202">
        <f t="shared" si="2"/>
        <v>1.67342525</v>
      </c>
      <c r="S163" s="202">
        <v>0</v>
      </c>
      <c r="T163" s="203">
        <f t="shared" si="3"/>
        <v>0</v>
      </c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R163" s="204" t="s">
        <v>257</v>
      </c>
      <c r="AT163" s="204" t="s">
        <v>254</v>
      </c>
      <c r="AU163" s="204" t="s">
        <v>85</v>
      </c>
      <c r="AY163" s="14" t="s">
        <v>125</v>
      </c>
      <c r="BE163" s="205">
        <f t="shared" si="4"/>
        <v>0</v>
      </c>
      <c r="BF163" s="205">
        <f t="shared" si="5"/>
        <v>14032.28</v>
      </c>
      <c r="BG163" s="205">
        <f t="shared" si="6"/>
        <v>0</v>
      </c>
      <c r="BH163" s="205">
        <f t="shared" si="7"/>
        <v>0</v>
      </c>
      <c r="BI163" s="205">
        <f t="shared" si="8"/>
        <v>0</v>
      </c>
      <c r="BJ163" s="14" t="s">
        <v>85</v>
      </c>
      <c r="BK163" s="205">
        <f t="shared" si="9"/>
        <v>14032.28</v>
      </c>
      <c r="BL163" s="14" t="s">
        <v>174</v>
      </c>
      <c r="BM163" s="204" t="s">
        <v>291</v>
      </c>
    </row>
    <row r="164" spans="1:65" s="2" customFormat="1" ht="24.2" customHeight="1">
      <c r="A164" s="28"/>
      <c r="B164" s="29"/>
      <c r="C164" s="193" t="s">
        <v>7</v>
      </c>
      <c r="D164" s="193" t="s">
        <v>128</v>
      </c>
      <c r="E164" s="194" t="s">
        <v>292</v>
      </c>
      <c r="F164" s="195" t="s">
        <v>293</v>
      </c>
      <c r="G164" s="196" t="s">
        <v>165</v>
      </c>
      <c r="H164" s="197">
        <v>9</v>
      </c>
      <c r="I164" s="198">
        <v>12.3</v>
      </c>
      <c r="J164" s="198">
        <f t="shared" si="0"/>
        <v>110.7</v>
      </c>
      <c r="K164" s="199"/>
      <c r="L164" s="33"/>
      <c r="M164" s="200" t="s">
        <v>1</v>
      </c>
      <c r="N164" s="201" t="s">
        <v>38</v>
      </c>
      <c r="O164" s="202">
        <v>0.30025000000000002</v>
      </c>
      <c r="P164" s="202">
        <f t="shared" si="1"/>
        <v>2.7022500000000003</v>
      </c>
      <c r="Q164" s="202">
        <v>1.8000000000000001E-4</v>
      </c>
      <c r="R164" s="202">
        <f t="shared" si="2"/>
        <v>1.6200000000000001E-3</v>
      </c>
      <c r="S164" s="202">
        <v>0</v>
      </c>
      <c r="T164" s="203">
        <f t="shared" si="3"/>
        <v>0</v>
      </c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R164" s="204" t="s">
        <v>174</v>
      </c>
      <c r="AT164" s="204" t="s">
        <v>128</v>
      </c>
      <c r="AU164" s="204" t="s">
        <v>85</v>
      </c>
      <c r="AY164" s="14" t="s">
        <v>125</v>
      </c>
      <c r="BE164" s="205">
        <f t="shared" si="4"/>
        <v>0</v>
      </c>
      <c r="BF164" s="205">
        <f t="shared" si="5"/>
        <v>110.7</v>
      </c>
      <c r="BG164" s="205">
        <f t="shared" si="6"/>
        <v>0</v>
      </c>
      <c r="BH164" s="205">
        <f t="shared" si="7"/>
        <v>0</v>
      </c>
      <c r="BI164" s="205">
        <f t="shared" si="8"/>
        <v>0</v>
      </c>
      <c r="BJ164" s="14" t="s">
        <v>85</v>
      </c>
      <c r="BK164" s="205">
        <f t="shared" si="9"/>
        <v>110.7</v>
      </c>
      <c r="BL164" s="14" t="s">
        <v>174</v>
      </c>
      <c r="BM164" s="204" t="s">
        <v>294</v>
      </c>
    </row>
    <row r="165" spans="1:65" s="2" customFormat="1" ht="16.5" customHeight="1">
      <c r="A165" s="28"/>
      <c r="B165" s="29"/>
      <c r="C165" s="210" t="s">
        <v>295</v>
      </c>
      <c r="D165" s="210" t="s">
        <v>254</v>
      </c>
      <c r="E165" s="211" t="s">
        <v>296</v>
      </c>
      <c r="F165" s="212" t="s">
        <v>297</v>
      </c>
      <c r="G165" s="213" t="s">
        <v>165</v>
      </c>
      <c r="H165" s="214">
        <v>9</v>
      </c>
      <c r="I165" s="215">
        <v>3.68</v>
      </c>
      <c r="J165" s="215">
        <f t="shared" si="0"/>
        <v>33.119999999999997</v>
      </c>
      <c r="K165" s="216"/>
      <c r="L165" s="217"/>
      <c r="M165" s="218" t="s">
        <v>1</v>
      </c>
      <c r="N165" s="219" t="s">
        <v>38</v>
      </c>
      <c r="O165" s="202">
        <v>0</v>
      </c>
      <c r="P165" s="202">
        <f t="shared" si="1"/>
        <v>0</v>
      </c>
      <c r="Q165" s="202">
        <v>7.6000000000000004E-4</v>
      </c>
      <c r="R165" s="202">
        <f t="shared" si="2"/>
        <v>6.8400000000000006E-3</v>
      </c>
      <c r="S165" s="202">
        <v>0</v>
      </c>
      <c r="T165" s="203">
        <f t="shared" si="3"/>
        <v>0</v>
      </c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R165" s="204" t="s">
        <v>257</v>
      </c>
      <c r="AT165" s="204" t="s">
        <v>254</v>
      </c>
      <c r="AU165" s="204" t="s">
        <v>85</v>
      </c>
      <c r="AY165" s="14" t="s">
        <v>125</v>
      </c>
      <c r="BE165" s="205">
        <f t="shared" si="4"/>
        <v>0</v>
      </c>
      <c r="BF165" s="205">
        <f t="shared" si="5"/>
        <v>33.119999999999997</v>
      </c>
      <c r="BG165" s="205">
        <f t="shared" si="6"/>
        <v>0</v>
      </c>
      <c r="BH165" s="205">
        <f t="shared" si="7"/>
        <v>0</v>
      </c>
      <c r="BI165" s="205">
        <f t="shared" si="8"/>
        <v>0</v>
      </c>
      <c r="BJ165" s="14" t="s">
        <v>85</v>
      </c>
      <c r="BK165" s="205">
        <f t="shared" si="9"/>
        <v>33.119999999999997</v>
      </c>
      <c r="BL165" s="14" t="s">
        <v>174</v>
      </c>
      <c r="BM165" s="204" t="s">
        <v>298</v>
      </c>
    </row>
    <row r="166" spans="1:65" s="2" customFormat="1" ht="37.9" customHeight="1">
      <c r="A166" s="28"/>
      <c r="B166" s="29"/>
      <c r="C166" s="193" t="s">
        <v>299</v>
      </c>
      <c r="D166" s="193" t="s">
        <v>128</v>
      </c>
      <c r="E166" s="194" t="s">
        <v>300</v>
      </c>
      <c r="F166" s="195" t="s">
        <v>301</v>
      </c>
      <c r="G166" s="196" t="s">
        <v>204</v>
      </c>
      <c r="H166" s="197">
        <v>9.4499999999999993</v>
      </c>
      <c r="I166" s="198">
        <v>11.91</v>
      </c>
      <c r="J166" s="198">
        <f t="shared" si="0"/>
        <v>112.55</v>
      </c>
      <c r="K166" s="199"/>
      <c r="L166" s="33"/>
      <c r="M166" s="200" t="s">
        <v>1</v>
      </c>
      <c r="N166" s="201" t="s">
        <v>38</v>
      </c>
      <c r="O166" s="202">
        <v>0.35549999999999998</v>
      </c>
      <c r="P166" s="202">
        <f t="shared" si="1"/>
        <v>3.3594749999999998</v>
      </c>
      <c r="Q166" s="202">
        <v>4.4000000000000002E-4</v>
      </c>
      <c r="R166" s="202">
        <f t="shared" si="2"/>
        <v>4.1580000000000002E-3</v>
      </c>
      <c r="S166" s="202">
        <v>0</v>
      </c>
      <c r="T166" s="203">
        <f t="shared" si="3"/>
        <v>0</v>
      </c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R166" s="204" t="s">
        <v>174</v>
      </c>
      <c r="AT166" s="204" t="s">
        <v>128</v>
      </c>
      <c r="AU166" s="204" t="s">
        <v>85</v>
      </c>
      <c r="AY166" s="14" t="s">
        <v>125</v>
      </c>
      <c r="BE166" s="205">
        <f t="shared" si="4"/>
        <v>0</v>
      </c>
      <c r="BF166" s="205">
        <f t="shared" si="5"/>
        <v>112.55</v>
      </c>
      <c r="BG166" s="205">
        <f t="shared" si="6"/>
        <v>0</v>
      </c>
      <c r="BH166" s="205">
        <f t="shared" si="7"/>
        <v>0</v>
      </c>
      <c r="BI166" s="205">
        <f t="shared" si="8"/>
        <v>0</v>
      </c>
      <c r="BJ166" s="14" t="s">
        <v>85</v>
      </c>
      <c r="BK166" s="205">
        <f t="shared" si="9"/>
        <v>112.55</v>
      </c>
      <c r="BL166" s="14" t="s">
        <v>174</v>
      </c>
      <c r="BM166" s="204" t="s">
        <v>302</v>
      </c>
    </row>
    <row r="167" spans="1:65" s="2" customFormat="1" ht="16.5" customHeight="1">
      <c r="A167" s="28"/>
      <c r="B167" s="29"/>
      <c r="C167" s="210" t="s">
        <v>303</v>
      </c>
      <c r="D167" s="210" t="s">
        <v>254</v>
      </c>
      <c r="E167" s="211" t="s">
        <v>304</v>
      </c>
      <c r="F167" s="212" t="s">
        <v>305</v>
      </c>
      <c r="G167" s="213" t="s">
        <v>165</v>
      </c>
      <c r="H167" s="214">
        <v>75.599999999999994</v>
      </c>
      <c r="I167" s="215">
        <v>0.36</v>
      </c>
      <c r="J167" s="215">
        <f t="shared" si="0"/>
        <v>27.22</v>
      </c>
      <c r="K167" s="216"/>
      <c r="L167" s="217"/>
      <c r="M167" s="218" t="s">
        <v>1</v>
      </c>
      <c r="N167" s="219" t="s">
        <v>38</v>
      </c>
      <c r="O167" s="202">
        <v>0</v>
      </c>
      <c r="P167" s="202">
        <f t="shared" si="1"/>
        <v>0</v>
      </c>
      <c r="Q167" s="202">
        <v>4.0000000000000003E-5</v>
      </c>
      <c r="R167" s="202">
        <f t="shared" si="2"/>
        <v>3.0240000000000002E-3</v>
      </c>
      <c r="S167" s="202">
        <v>0</v>
      </c>
      <c r="T167" s="203">
        <f t="shared" si="3"/>
        <v>0</v>
      </c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R167" s="204" t="s">
        <v>257</v>
      </c>
      <c r="AT167" s="204" t="s">
        <v>254</v>
      </c>
      <c r="AU167" s="204" t="s">
        <v>85</v>
      </c>
      <c r="AY167" s="14" t="s">
        <v>125</v>
      </c>
      <c r="BE167" s="205">
        <f t="shared" si="4"/>
        <v>0</v>
      </c>
      <c r="BF167" s="205">
        <f t="shared" si="5"/>
        <v>27.22</v>
      </c>
      <c r="BG167" s="205">
        <f t="shared" si="6"/>
        <v>0</v>
      </c>
      <c r="BH167" s="205">
        <f t="shared" si="7"/>
        <v>0</v>
      </c>
      <c r="BI167" s="205">
        <f t="shared" si="8"/>
        <v>0</v>
      </c>
      <c r="BJ167" s="14" t="s">
        <v>85</v>
      </c>
      <c r="BK167" s="205">
        <f t="shared" si="9"/>
        <v>27.22</v>
      </c>
      <c r="BL167" s="14" t="s">
        <v>174</v>
      </c>
      <c r="BM167" s="204" t="s">
        <v>306</v>
      </c>
    </row>
    <row r="168" spans="1:65" s="2" customFormat="1" ht="33" customHeight="1">
      <c r="A168" s="28"/>
      <c r="B168" s="29"/>
      <c r="C168" s="193" t="s">
        <v>307</v>
      </c>
      <c r="D168" s="193" t="s">
        <v>128</v>
      </c>
      <c r="E168" s="194" t="s">
        <v>308</v>
      </c>
      <c r="F168" s="195" t="s">
        <v>309</v>
      </c>
      <c r="G168" s="196" t="s">
        <v>204</v>
      </c>
      <c r="H168" s="197">
        <v>94.6</v>
      </c>
      <c r="I168" s="198">
        <v>17.559999999999999</v>
      </c>
      <c r="J168" s="198">
        <f t="shared" si="0"/>
        <v>1661.18</v>
      </c>
      <c r="K168" s="199"/>
      <c r="L168" s="33"/>
      <c r="M168" s="200" t="s">
        <v>1</v>
      </c>
      <c r="N168" s="201" t="s">
        <v>38</v>
      </c>
      <c r="O168" s="202">
        <v>0.54347000000000001</v>
      </c>
      <c r="P168" s="202">
        <f t="shared" si="1"/>
        <v>51.412261999999998</v>
      </c>
      <c r="Q168" s="202">
        <v>4.1154400000000002E-4</v>
      </c>
      <c r="R168" s="202">
        <f t="shared" si="2"/>
        <v>3.8932062400000002E-2</v>
      </c>
      <c r="S168" s="202">
        <v>0</v>
      </c>
      <c r="T168" s="203">
        <f t="shared" si="3"/>
        <v>0</v>
      </c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R168" s="204" t="s">
        <v>174</v>
      </c>
      <c r="AT168" s="204" t="s">
        <v>128</v>
      </c>
      <c r="AU168" s="204" t="s">
        <v>85</v>
      </c>
      <c r="AY168" s="14" t="s">
        <v>125</v>
      </c>
      <c r="BE168" s="205">
        <f t="shared" si="4"/>
        <v>0</v>
      </c>
      <c r="BF168" s="205">
        <f t="shared" si="5"/>
        <v>1661.18</v>
      </c>
      <c r="BG168" s="205">
        <f t="shared" si="6"/>
        <v>0</v>
      </c>
      <c r="BH168" s="205">
        <f t="shared" si="7"/>
        <v>0</v>
      </c>
      <c r="BI168" s="205">
        <f t="shared" si="8"/>
        <v>0</v>
      </c>
      <c r="BJ168" s="14" t="s">
        <v>85</v>
      </c>
      <c r="BK168" s="205">
        <f t="shared" si="9"/>
        <v>1661.18</v>
      </c>
      <c r="BL168" s="14" t="s">
        <v>174</v>
      </c>
      <c r="BM168" s="204" t="s">
        <v>310</v>
      </c>
    </row>
    <row r="169" spans="1:65" s="2" customFormat="1" ht="16.5" customHeight="1">
      <c r="A169" s="28"/>
      <c r="B169" s="29"/>
      <c r="C169" s="210" t="s">
        <v>311</v>
      </c>
      <c r="D169" s="210" t="s">
        <v>254</v>
      </c>
      <c r="E169" s="211" t="s">
        <v>304</v>
      </c>
      <c r="F169" s="212" t="s">
        <v>305</v>
      </c>
      <c r="G169" s="213" t="s">
        <v>165</v>
      </c>
      <c r="H169" s="214">
        <v>756.8</v>
      </c>
      <c r="I169" s="215">
        <v>0.36</v>
      </c>
      <c r="J169" s="215">
        <f t="shared" si="0"/>
        <v>272.45</v>
      </c>
      <c r="K169" s="216"/>
      <c r="L169" s="217"/>
      <c r="M169" s="218" t="s">
        <v>1</v>
      </c>
      <c r="N169" s="219" t="s">
        <v>38</v>
      </c>
      <c r="O169" s="202">
        <v>0</v>
      </c>
      <c r="P169" s="202">
        <f t="shared" si="1"/>
        <v>0</v>
      </c>
      <c r="Q169" s="202">
        <v>4.0000000000000003E-5</v>
      </c>
      <c r="R169" s="202">
        <f t="shared" si="2"/>
        <v>3.0272E-2</v>
      </c>
      <c r="S169" s="202">
        <v>0</v>
      </c>
      <c r="T169" s="203">
        <f t="shared" si="3"/>
        <v>0</v>
      </c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R169" s="204" t="s">
        <v>257</v>
      </c>
      <c r="AT169" s="204" t="s">
        <v>254</v>
      </c>
      <c r="AU169" s="204" t="s">
        <v>85</v>
      </c>
      <c r="AY169" s="14" t="s">
        <v>125</v>
      </c>
      <c r="BE169" s="205">
        <f t="shared" si="4"/>
        <v>0</v>
      </c>
      <c r="BF169" s="205">
        <f t="shared" si="5"/>
        <v>272.45</v>
      </c>
      <c r="BG169" s="205">
        <f t="shared" si="6"/>
        <v>0</v>
      </c>
      <c r="BH169" s="205">
        <f t="shared" si="7"/>
        <v>0</v>
      </c>
      <c r="BI169" s="205">
        <f t="shared" si="8"/>
        <v>0</v>
      </c>
      <c r="BJ169" s="14" t="s">
        <v>85</v>
      </c>
      <c r="BK169" s="205">
        <f t="shared" si="9"/>
        <v>272.45</v>
      </c>
      <c r="BL169" s="14" t="s">
        <v>174</v>
      </c>
      <c r="BM169" s="204" t="s">
        <v>312</v>
      </c>
    </row>
    <row r="170" spans="1:65" s="2" customFormat="1" ht="24.2" customHeight="1">
      <c r="A170" s="28"/>
      <c r="B170" s="29"/>
      <c r="C170" s="193" t="s">
        <v>313</v>
      </c>
      <c r="D170" s="193" t="s">
        <v>128</v>
      </c>
      <c r="E170" s="194" t="s">
        <v>314</v>
      </c>
      <c r="F170" s="195" t="s">
        <v>315</v>
      </c>
      <c r="G170" s="196" t="s">
        <v>131</v>
      </c>
      <c r="H170" s="197">
        <v>562.9</v>
      </c>
      <c r="I170" s="198">
        <v>0.86</v>
      </c>
      <c r="J170" s="198">
        <f t="shared" si="0"/>
        <v>484.09</v>
      </c>
      <c r="K170" s="199"/>
      <c r="L170" s="33"/>
      <c r="M170" s="200" t="s">
        <v>1</v>
      </c>
      <c r="N170" s="201" t="s">
        <v>38</v>
      </c>
      <c r="O170" s="202">
        <v>2.802E-2</v>
      </c>
      <c r="P170" s="202">
        <f t="shared" si="1"/>
        <v>15.772457999999999</v>
      </c>
      <c r="Q170" s="202">
        <v>0</v>
      </c>
      <c r="R170" s="202">
        <f t="shared" si="2"/>
        <v>0</v>
      </c>
      <c r="S170" s="202">
        <v>0</v>
      </c>
      <c r="T170" s="203">
        <f t="shared" si="3"/>
        <v>0</v>
      </c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R170" s="204" t="s">
        <v>174</v>
      </c>
      <c r="AT170" s="204" t="s">
        <v>128</v>
      </c>
      <c r="AU170" s="204" t="s">
        <v>85</v>
      </c>
      <c r="AY170" s="14" t="s">
        <v>125</v>
      </c>
      <c r="BE170" s="205">
        <f t="shared" si="4"/>
        <v>0</v>
      </c>
      <c r="BF170" s="205">
        <f t="shared" si="5"/>
        <v>484.09</v>
      </c>
      <c r="BG170" s="205">
        <f t="shared" si="6"/>
        <v>0</v>
      </c>
      <c r="BH170" s="205">
        <f t="shared" si="7"/>
        <v>0</v>
      </c>
      <c r="BI170" s="205">
        <f t="shared" si="8"/>
        <v>0</v>
      </c>
      <c r="BJ170" s="14" t="s">
        <v>85</v>
      </c>
      <c r="BK170" s="205">
        <f t="shared" si="9"/>
        <v>484.09</v>
      </c>
      <c r="BL170" s="14" t="s">
        <v>174</v>
      </c>
      <c r="BM170" s="204" t="s">
        <v>316</v>
      </c>
    </row>
    <row r="171" spans="1:65" s="2" customFormat="1" ht="16.5" customHeight="1">
      <c r="A171" s="28"/>
      <c r="B171" s="29"/>
      <c r="C171" s="210" t="s">
        <v>317</v>
      </c>
      <c r="D171" s="210" t="s">
        <v>254</v>
      </c>
      <c r="E171" s="211" t="s">
        <v>255</v>
      </c>
      <c r="F171" s="212" t="s">
        <v>256</v>
      </c>
      <c r="G171" s="213" t="s">
        <v>131</v>
      </c>
      <c r="H171" s="214">
        <v>647.33500000000004</v>
      </c>
      <c r="I171" s="215">
        <v>1.38</v>
      </c>
      <c r="J171" s="215">
        <f t="shared" si="0"/>
        <v>893.32</v>
      </c>
      <c r="K171" s="216"/>
      <c r="L171" s="217"/>
      <c r="M171" s="218" t="s">
        <v>1</v>
      </c>
      <c r="N171" s="219" t="s">
        <v>38</v>
      </c>
      <c r="O171" s="202">
        <v>0</v>
      </c>
      <c r="P171" s="202">
        <f t="shared" si="1"/>
        <v>0</v>
      </c>
      <c r="Q171" s="202">
        <v>2.9999999999999997E-4</v>
      </c>
      <c r="R171" s="202">
        <f t="shared" si="2"/>
        <v>0.1942005</v>
      </c>
      <c r="S171" s="202">
        <v>0</v>
      </c>
      <c r="T171" s="203">
        <f t="shared" si="3"/>
        <v>0</v>
      </c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R171" s="204" t="s">
        <v>257</v>
      </c>
      <c r="AT171" s="204" t="s">
        <v>254</v>
      </c>
      <c r="AU171" s="204" t="s">
        <v>85</v>
      </c>
      <c r="AY171" s="14" t="s">
        <v>125</v>
      </c>
      <c r="BE171" s="205">
        <f t="shared" si="4"/>
        <v>0</v>
      </c>
      <c r="BF171" s="205">
        <f t="shared" si="5"/>
        <v>893.32</v>
      </c>
      <c r="BG171" s="205">
        <f t="shared" si="6"/>
        <v>0</v>
      </c>
      <c r="BH171" s="205">
        <f t="shared" si="7"/>
        <v>0</v>
      </c>
      <c r="BI171" s="205">
        <f t="shared" si="8"/>
        <v>0</v>
      </c>
      <c r="BJ171" s="14" t="s">
        <v>85</v>
      </c>
      <c r="BK171" s="205">
        <f t="shared" si="9"/>
        <v>893.32</v>
      </c>
      <c r="BL171" s="14" t="s">
        <v>174</v>
      </c>
      <c r="BM171" s="204" t="s">
        <v>318</v>
      </c>
    </row>
    <row r="172" spans="1:65" s="2" customFormat="1" ht="33" customHeight="1">
      <c r="A172" s="28"/>
      <c r="B172" s="29"/>
      <c r="C172" s="193" t="s">
        <v>319</v>
      </c>
      <c r="D172" s="193" t="s">
        <v>128</v>
      </c>
      <c r="E172" s="194" t="s">
        <v>320</v>
      </c>
      <c r="F172" s="195" t="s">
        <v>321</v>
      </c>
      <c r="G172" s="196" t="s">
        <v>204</v>
      </c>
      <c r="H172" s="197">
        <v>95.2</v>
      </c>
      <c r="I172" s="198">
        <v>15.67</v>
      </c>
      <c r="J172" s="198">
        <f t="shared" si="0"/>
        <v>1491.78</v>
      </c>
      <c r="K172" s="199"/>
      <c r="L172" s="33"/>
      <c r="M172" s="200" t="s">
        <v>1</v>
      </c>
      <c r="N172" s="201" t="s">
        <v>38</v>
      </c>
      <c r="O172" s="202">
        <v>0.46833999999999998</v>
      </c>
      <c r="P172" s="202">
        <f t="shared" si="1"/>
        <v>44.585968000000001</v>
      </c>
      <c r="Q172" s="202">
        <v>3.2943E-5</v>
      </c>
      <c r="R172" s="202">
        <f t="shared" si="2"/>
        <v>3.1361736000000001E-3</v>
      </c>
      <c r="S172" s="202">
        <v>0</v>
      </c>
      <c r="T172" s="203">
        <f t="shared" si="3"/>
        <v>0</v>
      </c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R172" s="204" t="s">
        <v>174</v>
      </c>
      <c r="AT172" s="204" t="s">
        <v>128</v>
      </c>
      <c r="AU172" s="204" t="s">
        <v>85</v>
      </c>
      <c r="AY172" s="14" t="s">
        <v>125</v>
      </c>
      <c r="BE172" s="205">
        <f t="shared" si="4"/>
        <v>0</v>
      </c>
      <c r="BF172" s="205">
        <f t="shared" si="5"/>
        <v>1491.78</v>
      </c>
      <c r="BG172" s="205">
        <f t="shared" si="6"/>
        <v>0</v>
      </c>
      <c r="BH172" s="205">
        <f t="shared" si="7"/>
        <v>0</v>
      </c>
      <c r="BI172" s="205">
        <f t="shared" si="8"/>
        <v>0</v>
      </c>
      <c r="BJ172" s="14" t="s">
        <v>85</v>
      </c>
      <c r="BK172" s="205">
        <f t="shared" si="9"/>
        <v>1491.78</v>
      </c>
      <c r="BL172" s="14" t="s">
        <v>174</v>
      </c>
      <c r="BM172" s="204" t="s">
        <v>322</v>
      </c>
    </row>
    <row r="173" spans="1:65" s="2" customFormat="1" ht="16.5" customHeight="1">
      <c r="A173" s="28"/>
      <c r="B173" s="29"/>
      <c r="C173" s="210" t="s">
        <v>257</v>
      </c>
      <c r="D173" s="210" t="s">
        <v>254</v>
      </c>
      <c r="E173" s="211" t="s">
        <v>304</v>
      </c>
      <c r="F173" s="212" t="s">
        <v>305</v>
      </c>
      <c r="G173" s="213" t="s">
        <v>165</v>
      </c>
      <c r="H173" s="214">
        <v>761.6</v>
      </c>
      <c r="I173" s="215">
        <v>0.36</v>
      </c>
      <c r="J173" s="215">
        <f t="shared" si="0"/>
        <v>274.18</v>
      </c>
      <c r="K173" s="216"/>
      <c r="L173" s="217"/>
      <c r="M173" s="218" t="s">
        <v>1</v>
      </c>
      <c r="N173" s="219" t="s">
        <v>38</v>
      </c>
      <c r="O173" s="202">
        <v>0</v>
      </c>
      <c r="P173" s="202">
        <f t="shared" si="1"/>
        <v>0</v>
      </c>
      <c r="Q173" s="202">
        <v>4.0000000000000003E-5</v>
      </c>
      <c r="R173" s="202">
        <f t="shared" si="2"/>
        <v>3.0464000000000005E-2</v>
      </c>
      <c r="S173" s="202">
        <v>0</v>
      </c>
      <c r="T173" s="203">
        <f t="shared" si="3"/>
        <v>0</v>
      </c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R173" s="204" t="s">
        <v>257</v>
      </c>
      <c r="AT173" s="204" t="s">
        <v>254</v>
      </c>
      <c r="AU173" s="204" t="s">
        <v>85</v>
      </c>
      <c r="AY173" s="14" t="s">
        <v>125</v>
      </c>
      <c r="BE173" s="205">
        <f t="shared" si="4"/>
        <v>0</v>
      </c>
      <c r="BF173" s="205">
        <f t="shared" si="5"/>
        <v>274.18</v>
      </c>
      <c r="BG173" s="205">
        <f t="shared" si="6"/>
        <v>0</v>
      </c>
      <c r="BH173" s="205">
        <f t="shared" si="7"/>
        <v>0</v>
      </c>
      <c r="BI173" s="205">
        <f t="shared" si="8"/>
        <v>0</v>
      </c>
      <c r="BJ173" s="14" t="s">
        <v>85</v>
      </c>
      <c r="BK173" s="205">
        <f t="shared" si="9"/>
        <v>274.18</v>
      </c>
      <c r="BL173" s="14" t="s">
        <v>174</v>
      </c>
      <c r="BM173" s="204" t="s">
        <v>323</v>
      </c>
    </row>
    <row r="174" spans="1:65" s="2" customFormat="1" ht="16.5" customHeight="1">
      <c r="A174" s="28"/>
      <c r="B174" s="29"/>
      <c r="C174" s="210" t="s">
        <v>324</v>
      </c>
      <c r="D174" s="210" t="s">
        <v>254</v>
      </c>
      <c r="E174" s="211" t="s">
        <v>325</v>
      </c>
      <c r="F174" s="212" t="s">
        <v>326</v>
      </c>
      <c r="G174" s="213" t="s">
        <v>131</v>
      </c>
      <c r="H174" s="214">
        <v>59.024000000000001</v>
      </c>
      <c r="I174" s="215">
        <v>18.66</v>
      </c>
      <c r="J174" s="215">
        <f t="shared" si="0"/>
        <v>1101.3900000000001</v>
      </c>
      <c r="K174" s="216"/>
      <c r="L174" s="217"/>
      <c r="M174" s="218" t="s">
        <v>1</v>
      </c>
      <c r="N174" s="219" t="s">
        <v>38</v>
      </c>
      <c r="O174" s="202">
        <v>0</v>
      </c>
      <c r="P174" s="202">
        <f t="shared" si="1"/>
        <v>0</v>
      </c>
      <c r="Q174" s="202">
        <v>1.0999999999999999E-2</v>
      </c>
      <c r="R174" s="202">
        <f t="shared" si="2"/>
        <v>0.64926399999999995</v>
      </c>
      <c r="S174" s="202">
        <v>0</v>
      </c>
      <c r="T174" s="203">
        <f t="shared" si="3"/>
        <v>0</v>
      </c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R174" s="204" t="s">
        <v>257</v>
      </c>
      <c r="AT174" s="204" t="s">
        <v>254</v>
      </c>
      <c r="AU174" s="204" t="s">
        <v>85</v>
      </c>
      <c r="AY174" s="14" t="s">
        <v>125</v>
      </c>
      <c r="BE174" s="205">
        <f t="shared" si="4"/>
        <v>0</v>
      </c>
      <c r="BF174" s="205">
        <f t="shared" si="5"/>
        <v>1101.3900000000001</v>
      </c>
      <c r="BG174" s="205">
        <f t="shared" si="6"/>
        <v>0</v>
      </c>
      <c r="BH174" s="205">
        <f t="shared" si="7"/>
        <v>0</v>
      </c>
      <c r="BI174" s="205">
        <f t="shared" si="8"/>
        <v>0</v>
      </c>
      <c r="BJ174" s="14" t="s">
        <v>85</v>
      </c>
      <c r="BK174" s="205">
        <f t="shared" si="9"/>
        <v>1101.3900000000001</v>
      </c>
      <c r="BL174" s="14" t="s">
        <v>174</v>
      </c>
      <c r="BM174" s="204" t="s">
        <v>327</v>
      </c>
    </row>
    <row r="175" spans="1:65" s="2" customFormat="1" ht="24.2" customHeight="1">
      <c r="A175" s="28"/>
      <c r="B175" s="29"/>
      <c r="C175" s="193" t="s">
        <v>328</v>
      </c>
      <c r="D175" s="193" t="s">
        <v>128</v>
      </c>
      <c r="E175" s="194" t="s">
        <v>329</v>
      </c>
      <c r="F175" s="195" t="s">
        <v>330</v>
      </c>
      <c r="G175" s="196" t="s">
        <v>265</v>
      </c>
      <c r="H175" s="197">
        <v>419.185</v>
      </c>
      <c r="I175" s="198">
        <v>2.4</v>
      </c>
      <c r="J175" s="198">
        <f t="shared" si="0"/>
        <v>1006.04</v>
      </c>
      <c r="K175" s="199"/>
      <c r="L175" s="33"/>
      <c r="M175" s="200" t="s">
        <v>1</v>
      </c>
      <c r="N175" s="201" t="s">
        <v>38</v>
      </c>
      <c r="O175" s="202">
        <v>0</v>
      </c>
      <c r="P175" s="202">
        <f t="shared" si="1"/>
        <v>0</v>
      </c>
      <c r="Q175" s="202">
        <v>0</v>
      </c>
      <c r="R175" s="202">
        <f t="shared" si="2"/>
        <v>0</v>
      </c>
      <c r="S175" s="202">
        <v>0</v>
      </c>
      <c r="T175" s="203">
        <f t="shared" si="3"/>
        <v>0</v>
      </c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R175" s="204" t="s">
        <v>174</v>
      </c>
      <c r="AT175" s="204" t="s">
        <v>128</v>
      </c>
      <c r="AU175" s="204" t="s">
        <v>85</v>
      </c>
      <c r="AY175" s="14" t="s">
        <v>125</v>
      </c>
      <c r="BE175" s="205">
        <f t="shared" si="4"/>
        <v>0</v>
      </c>
      <c r="BF175" s="205">
        <f t="shared" si="5"/>
        <v>1006.04</v>
      </c>
      <c r="BG175" s="205">
        <f t="shared" si="6"/>
        <v>0</v>
      </c>
      <c r="BH175" s="205">
        <f t="shared" si="7"/>
        <v>0</v>
      </c>
      <c r="BI175" s="205">
        <f t="shared" si="8"/>
        <v>0</v>
      </c>
      <c r="BJ175" s="14" t="s">
        <v>85</v>
      </c>
      <c r="BK175" s="205">
        <f t="shared" si="9"/>
        <v>1006.04</v>
      </c>
      <c r="BL175" s="14" t="s">
        <v>174</v>
      </c>
      <c r="BM175" s="204" t="s">
        <v>331</v>
      </c>
    </row>
    <row r="176" spans="1:65" s="12" customFormat="1" ht="22.9" customHeight="1">
      <c r="B176" s="178"/>
      <c r="C176" s="179"/>
      <c r="D176" s="180" t="s">
        <v>71</v>
      </c>
      <c r="E176" s="191" t="s">
        <v>176</v>
      </c>
      <c r="F176" s="191" t="s">
        <v>177</v>
      </c>
      <c r="G176" s="179"/>
      <c r="H176" s="179"/>
      <c r="I176" s="179"/>
      <c r="J176" s="192">
        <f>BK176</f>
        <v>79563.92</v>
      </c>
      <c r="K176" s="179"/>
      <c r="L176" s="183"/>
      <c r="M176" s="184"/>
      <c r="N176" s="185"/>
      <c r="O176" s="185"/>
      <c r="P176" s="186">
        <f>SUM(P177:P186)</f>
        <v>264.86593605000002</v>
      </c>
      <c r="Q176" s="185"/>
      <c r="R176" s="186">
        <f>SUM(R177:R186)</f>
        <v>11.561908799999999</v>
      </c>
      <c r="S176" s="185"/>
      <c r="T176" s="187">
        <f>SUM(T177:T186)</f>
        <v>0</v>
      </c>
      <c r="AR176" s="188" t="s">
        <v>85</v>
      </c>
      <c r="AT176" s="189" t="s">
        <v>71</v>
      </c>
      <c r="AU176" s="189" t="s">
        <v>79</v>
      </c>
      <c r="AY176" s="188" t="s">
        <v>125</v>
      </c>
      <c r="BK176" s="190">
        <f>SUM(BK177:BK186)</f>
        <v>79563.92</v>
      </c>
    </row>
    <row r="177" spans="1:65" s="2" customFormat="1" ht="24.2" customHeight="1">
      <c r="A177" s="28"/>
      <c r="B177" s="29"/>
      <c r="C177" s="193" t="s">
        <v>332</v>
      </c>
      <c r="D177" s="193" t="s">
        <v>128</v>
      </c>
      <c r="E177" s="194" t="s">
        <v>333</v>
      </c>
      <c r="F177" s="195" t="s">
        <v>334</v>
      </c>
      <c r="G177" s="196" t="s">
        <v>131</v>
      </c>
      <c r="H177" s="197">
        <v>562.9</v>
      </c>
      <c r="I177" s="198">
        <v>9.51</v>
      </c>
      <c r="J177" s="198">
        <f t="shared" ref="J177:J186" si="10">ROUND(I177*H177,2)</f>
        <v>5353.18</v>
      </c>
      <c r="K177" s="199"/>
      <c r="L177" s="33"/>
      <c r="M177" s="200" t="s">
        <v>1</v>
      </c>
      <c r="N177" s="201" t="s">
        <v>38</v>
      </c>
      <c r="O177" s="202">
        <v>0.14901</v>
      </c>
      <c r="P177" s="202">
        <f t="shared" ref="P177:P186" si="11">O177*H177</f>
        <v>83.877729000000002</v>
      </c>
      <c r="Q177" s="202">
        <v>1.1590000000000001E-3</v>
      </c>
      <c r="R177" s="202">
        <f t="shared" ref="R177:R186" si="12">Q177*H177</f>
        <v>0.65240110000000007</v>
      </c>
      <c r="S177" s="202">
        <v>0</v>
      </c>
      <c r="T177" s="203">
        <f t="shared" ref="T177:T186" si="13">S177*H177</f>
        <v>0</v>
      </c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R177" s="204" t="s">
        <v>174</v>
      </c>
      <c r="AT177" s="204" t="s">
        <v>128</v>
      </c>
      <c r="AU177" s="204" t="s">
        <v>85</v>
      </c>
      <c r="AY177" s="14" t="s">
        <v>125</v>
      </c>
      <c r="BE177" s="205">
        <f t="shared" ref="BE177:BE186" si="14">IF(N177="základná",J177,0)</f>
        <v>0</v>
      </c>
      <c r="BF177" s="205">
        <f t="shared" ref="BF177:BF186" si="15">IF(N177="znížená",J177,0)</f>
        <v>5353.18</v>
      </c>
      <c r="BG177" s="205">
        <f t="shared" ref="BG177:BG186" si="16">IF(N177="zákl. prenesená",J177,0)</f>
        <v>0</v>
      </c>
      <c r="BH177" s="205">
        <f t="shared" ref="BH177:BH186" si="17">IF(N177="zníž. prenesená",J177,0)</f>
        <v>0</v>
      </c>
      <c r="BI177" s="205">
        <f t="shared" ref="BI177:BI186" si="18">IF(N177="nulová",J177,0)</f>
        <v>0</v>
      </c>
      <c r="BJ177" s="14" t="s">
        <v>85</v>
      </c>
      <c r="BK177" s="205">
        <f t="shared" ref="BK177:BK186" si="19">ROUND(I177*H177,2)</f>
        <v>5353.18</v>
      </c>
      <c r="BL177" s="14" t="s">
        <v>174</v>
      </c>
      <c r="BM177" s="204" t="s">
        <v>335</v>
      </c>
    </row>
    <row r="178" spans="1:65" s="2" customFormat="1" ht="24.2" customHeight="1">
      <c r="A178" s="28"/>
      <c r="B178" s="29"/>
      <c r="C178" s="210" t="s">
        <v>336</v>
      </c>
      <c r="D178" s="210" t="s">
        <v>254</v>
      </c>
      <c r="E178" s="211" t="s">
        <v>337</v>
      </c>
      <c r="F178" s="212" t="s">
        <v>338</v>
      </c>
      <c r="G178" s="213" t="s">
        <v>131</v>
      </c>
      <c r="H178" s="214">
        <v>574.15800000000002</v>
      </c>
      <c r="I178" s="215">
        <v>33.200000000000003</v>
      </c>
      <c r="J178" s="215">
        <f t="shared" si="10"/>
        <v>19062.05</v>
      </c>
      <c r="K178" s="216"/>
      <c r="L178" s="217"/>
      <c r="M178" s="218" t="s">
        <v>1</v>
      </c>
      <c r="N178" s="219" t="s">
        <v>38</v>
      </c>
      <c r="O178" s="202">
        <v>0</v>
      </c>
      <c r="P178" s="202">
        <f t="shared" si="11"/>
        <v>0</v>
      </c>
      <c r="Q178" s="202">
        <v>4.8999999999999998E-3</v>
      </c>
      <c r="R178" s="202">
        <f t="shared" si="12"/>
        <v>2.8133742000000002</v>
      </c>
      <c r="S178" s="202">
        <v>0</v>
      </c>
      <c r="T178" s="203">
        <f t="shared" si="13"/>
        <v>0</v>
      </c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R178" s="204" t="s">
        <v>257</v>
      </c>
      <c r="AT178" s="204" t="s">
        <v>254</v>
      </c>
      <c r="AU178" s="204" t="s">
        <v>85</v>
      </c>
      <c r="AY178" s="14" t="s">
        <v>125</v>
      </c>
      <c r="BE178" s="205">
        <f t="shared" si="14"/>
        <v>0</v>
      </c>
      <c r="BF178" s="205">
        <f t="shared" si="15"/>
        <v>19062.05</v>
      </c>
      <c r="BG178" s="205">
        <f t="shared" si="16"/>
        <v>0</v>
      </c>
      <c r="BH178" s="205">
        <f t="shared" si="17"/>
        <v>0</v>
      </c>
      <c r="BI178" s="205">
        <f t="shared" si="18"/>
        <v>0</v>
      </c>
      <c r="BJ178" s="14" t="s">
        <v>85</v>
      </c>
      <c r="BK178" s="205">
        <f t="shared" si="19"/>
        <v>19062.05</v>
      </c>
      <c r="BL178" s="14" t="s">
        <v>174</v>
      </c>
      <c r="BM178" s="204" t="s">
        <v>339</v>
      </c>
    </row>
    <row r="179" spans="1:65" s="2" customFormat="1" ht="24.2" customHeight="1">
      <c r="A179" s="28"/>
      <c r="B179" s="29"/>
      <c r="C179" s="193" t="s">
        <v>340</v>
      </c>
      <c r="D179" s="193" t="s">
        <v>128</v>
      </c>
      <c r="E179" s="194" t="s">
        <v>341</v>
      </c>
      <c r="F179" s="195" t="s">
        <v>334</v>
      </c>
      <c r="G179" s="196" t="s">
        <v>131</v>
      </c>
      <c r="H179" s="197">
        <v>562.9</v>
      </c>
      <c r="I179" s="198">
        <v>10.15</v>
      </c>
      <c r="J179" s="198">
        <f t="shared" si="10"/>
        <v>5713.44</v>
      </c>
      <c r="K179" s="199"/>
      <c r="L179" s="33"/>
      <c r="M179" s="200" t="s">
        <v>1</v>
      </c>
      <c r="N179" s="201" t="s">
        <v>38</v>
      </c>
      <c r="O179" s="202">
        <v>0.14901</v>
      </c>
      <c r="P179" s="202">
        <f t="shared" si="11"/>
        <v>83.877729000000002</v>
      </c>
      <c r="Q179" s="202">
        <v>1.1590000000000001E-3</v>
      </c>
      <c r="R179" s="202">
        <f t="shared" si="12"/>
        <v>0.65240110000000007</v>
      </c>
      <c r="S179" s="202">
        <v>0</v>
      </c>
      <c r="T179" s="203">
        <f t="shared" si="13"/>
        <v>0</v>
      </c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R179" s="204" t="s">
        <v>174</v>
      </c>
      <c r="AT179" s="204" t="s">
        <v>128</v>
      </c>
      <c r="AU179" s="204" t="s">
        <v>85</v>
      </c>
      <c r="AY179" s="14" t="s">
        <v>125</v>
      </c>
      <c r="BE179" s="205">
        <f t="shared" si="14"/>
        <v>0</v>
      </c>
      <c r="BF179" s="205">
        <f t="shared" si="15"/>
        <v>5713.44</v>
      </c>
      <c r="BG179" s="205">
        <f t="shared" si="16"/>
        <v>0</v>
      </c>
      <c r="BH179" s="205">
        <f t="shared" si="17"/>
        <v>0</v>
      </c>
      <c r="BI179" s="205">
        <f t="shared" si="18"/>
        <v>0</v>
      </c>
      <c r="BJ179" s="14" t="s">
        <v>85</v>
      </c>
      <c r="BK179" s="205">
        <f t="shared" si="19"/>
        <v>5713.44</v>
      </c>
      <c r="BL179" s="14" t="s">
        <v>174</v>
      </c>
      <c r="BM179" s="204" t="s">
        <v>342</v>
      </c>
    </row>
    <row r="180" spans="1:65" s="2" customFormat="1" ht="24.2" customHeight="1">
      <c r="A180" s="28"/>
      <c r="B180" s="29"/>
      <c r="C180" s="210" t="s">
        <v>343</v>
      </c>
      <c r="D180" s="210" t="s">
        <v>254</v>
      </c>
      <c r="E180" s="211" t="s">
        <v>344</v>
      </c>
      <c r="F180" s="212" t="s">
        <v>345</v>
      </c>
      <c r="G180" s="213" t="s">
        <v>131</v>
      </c>
      <c r="H180" s="214">
        <v>574.15800000000002</v>
      </c>
      <c r="I180" s="215">
        <v>20.79</v>
      </c>
      <c r="J180" s="215">
        <f t="shared" si="10"/>
        <v>11936.74</v>
      </c>
      <c r="K180" s="216"/>
      <c r="L180" s="217"/>
      <c r="M180" s="218" t="s">
        <v>1</v>
      </c>
      <c r="N180" s="219" t="s">
        <v>38</v>
      </c>
      <c r="O180" s="202">
        <v>0</v>
      </c>
      <c r="P180" s="202">
        <f t="shared" si="11"/>
        <v>0</v>
      </c>
      <c r="Q180" s="202">
        <v>3.0000000000000001E-3</v>
      </c>
      <c r="R180" s="202">
        <f t="shared" si="12"/>
        <v>1.7224740000000001</v>
      </c>
      <c r="S180" s="202">
        <v>0</v>
      </c>
      <c r="T180" s="203">
        <f t="shared" si="13"/>
        <v>0</v>
      </c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R180" s="204" t="s">
        <v>257</v>
      </c>
      <c r="AT180" s="204" t="s">
        <v>254</v>
      </c>
      <c r="AU180" s="204" t="s">
        <v>85</v>
      </c>
      <c r="AY180" s="14" t="s">
        <v>125</v>
      </c>
      <c r="BE180" s="205">
        <f t="shared" si="14"/>
        <v>0</v>
      </c>
      <c r="BF180" s="205">
        <f t="shared" si="15"/>
        <v>11936.74</v>
      </c>
      <c r="BG180" s="205">
        <f t="shared" si="16"/>
        <v>0</v>
      </c>
      <c r="BH180" s="205">
        <f t="shared" si="17"/>
        <v>0</v>
      </c>
      <c r="BI180" s="205">
        <f t="shared" si="18"/>
        <v>0</v>
      </c>
      <c r="BJ180" s="14" t="s">
        <v>85</v>
      </c>
      <c r="BK180" s="205">
        <f t="shared" si="19"/>
        <v>11936.74</v>
      </c>
      <c r="BL180" s="14" t="s">
        <v>174</v>
      </c>
      <c r="BM180" s="204" t="s">
        <v>346</v>
      </c>
    </row>
    <row r="181" spans="1:65" s="2" customFormat="1" ht="33" customHeight="1">
      <c r="A181" s="28"/>
      <c r="B181" s="29"/>
      <c r="C181" s="193" t="s">
        <v>347</v>
      </c>
      <c r="D181" s="193" t="s">
        <v>128</v>
      </c>
      <c r="E181" s="194" t="s">
        <v>348</v>
      </c>
      <c r="F181" s="195" t="s">
        <v>349</v>
      </c>
      <c r="G181" s="196" t="s">
        <v>131</v>
      </c>
      <c r="H181" s="197">
        <v>562.9</v>
      </c>
      <c r="I181" s="198">
        <v>2.1800000000000002</v>
      </c>
      <c r="J181" s="198">
        <f t="shared" si="10"/>
        <v>1227.1199999999999</v>
      </c>
      <c r="K181" s="199"/>
      <c r="L181" s="33"/>
      <c r="M181" s="200" t="s">
        <v>1</v>
      </c>
      <c r="N181" s="201" t="s">
        <v>38</v>
      </c>
      <c r="O181" s="202">
        <v>8.6190000000000003E-2</v>
      </c>
      <c r="P181" s="202">
        <f t="shared" si="11"/>
        <v>48.516351</v>
      </c>
      <c r="Q181" s="202">
        <v>0</v>
      </c>
      <c r="R181" s="202">
        <f t="shared" si="12"/>
        <v>0</v>
      </c>
      <c r="S181" s="202">
        <v>0</v>
      </c>
      <c r="T181" s="203">
        <f t="shared" si="13"/>
        <v>0</v>
      </c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R181" s="204" t="s">
        <v>174</v>
      </c>
      <c r="AT181" s="204" t="s">
        <v>128</v>
      </c>
      <c r="AU181" s="204" t="s">
        <v>85</v>
      </c>
      <c r="AY181" s="14" t="s">
        <v>125</v>
      </c>
      <c r="BE181" s="205">
        <f t="shared" si="14"/>
        <v>0</v>
      </c>
      <c r="BF181" s="205">
        <f t="shared" si="15"/>
        <v>1227.1199999999999</v>
      </c>
      <c r="BG181" s="205">
        <f t="shared" si="16"/>
        <v>0</v>
      </c>
      <c r="BH181" s="205">
        <f t="shared" si="17"/>
        <v>0</v>
      </c>
      <c r="BI181" s="205">
        <f t="shared" si="18"/>
        <v>0</v>
      </c>
      <c r="BJ181" s="14" t="s">
        <v>85</v>
      </c>
      <c r="BK181" s="205">
        <f t="shared" si="19"/>
        <v>1227.1199999999999</v>
      </c>
      <c r="BL181" s="14" t="s">
        <v>174</v>
      </c>
      <c r="BM181" s="204" t="s">
        <v>350</v>
      </c>
    </row>
    <row r="182" spans="1:65" s="2" customFormat="1" ht="33" customHeight="1">
      <c r="A182" s="28"/>
      <c r="B182" s="29"/>
      <c r="C182" s="210" t="s">
        <v>351</v>
      </c>
      <c r="D182" s="210" t="s">
        <v>254</v>
      </c>
      <c r="E182" s="211" t="s">
        <v>352</v>
      </c>
      <c r="F182" s="212" t="s">
        <v>353</v>
      </c>
      <c r="G182" s="213" t="s">
        <v>138</v>
      </c>
      <c r="H182" s="214">
        <v>203.77</v>
      </c>
      <c r="I182" s="215">
        <v>146.44</v>
      </c>
      <c r="J182" s="215">
        <f t="shared" si="10"/>
        <v>29840.080000000002</v>
      </c>
      <c r="K182" s="216"/>
      <c r="L182" s="217"/>
      <c r="M182" s="218" t="s">
        <v>1</v>
      </c>
      <c r="N182" s="219" t="s">
        <v>38</v>
      </c>
      <c r="O182" s="202">
        <v>0</v>
      </c>
      <c r="P182" s="202">
        <f t="shared" si="11"/>
        <v>0</v>
      </c>
      <c r="Q182" s="202">
        <v>2.5000000000000001E-2</v>
      </c>
      <c r="R182" s="202">
        <f t="shared" si="12"/>
        <v>5.0942500000000006</v>
      </c>
      <c r="S182" s="202">
        <v>0</v>
      </c>
      <c r="T182" s="203">
        <f t="shared" si="13"/>
        <v>0</v>
      </c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R182" s="204" t="s">
        <v>257</v>
      </c>
      <c r="AT182" s="204" t="s">
        <v>254</v>
      </c>
      <c r="AU182" s="204" t="s">
        <v>85</v>
      </c>
      <c r="AY182" s="14" t="s">
        <v>125</v>
      </c>
      <c r="BE182" s="205">
        <f t="shared" si="14"/>
        <v>0</v>
      </c>
      <c r="BF182" s="205">
        <f t="shared" si="15"/>
        <v>29840.080000000002</v>
      </c>
      <c r="BG182" s="205">
        <f t="shared" si="16"/>
        <v>0</v>
      </c>
      <c r="BH182" s="205">
        <f t="shared" si="17"/>
        <v>0</v>
      </c>
      <c r="BI182" s="205">
        <f t="shared" si="18"/>
        <v>0</v>
      </c>
      <c r="BJ182" s="14" t="s">
        <v>85</v>
      </c>
      <c r="BK182" s="205">
        <f t="shared" si="19"/>
        <v>29840.080000000002</v>
      </c>
      <c r="BL182" s="14" t="s">
        <v>174</v>
      </c>
      <c r="BM182" s="204" t="s">
        <v>354</v>
      </c>
    </row>
    <row r="183" spans="1:65" s="2" customFormat="1" ht="21.75" customHeight="1">
      <c r="A183" s="28"/>
      <c r="B183" s="29"/>
      <c r="C183" s="193" t="s">
        <v>355</v>
      </c>
      <c r="D183" s="193" t="s">
        <v>128</v>
      </c>
      <c r="E183" s="194" t="s">
        <v>356</v>
      </c>
      <c r="F183" s="195" t="s">
        <v>357</v>
      </c>
      <c r="G183" s="196" t="s">
        <v>131</v>
      </c>
      <c r="H183" s="197">
        <v>179.86500000000001</v>
      </c>
      <c r="I183" s="198">
        <v>7.15</v>
      </c>
      <c r="J183" s="198">
        <f t="shared" si="10"/>
        <v>1286.03</v>
      </c>
      <c r="K183" s="199"/>
      <c r="L183" s="33"/>
      <c r="M183" s="200" t="s">
        <v>1</v>
      </c>
      <c r="N183" s="201" t="s">
        <v>38</v>
      </c>
      <c r="O183" s="202">
        <v>0.27017000000000002</v>
      </c>
      <c r="P183" s="202">
        <f t="shared" si="11"/>
        <v>48.594127050000004</v>
      </c>
      <c r="Q183" s="202">
        <v>0</v>
      </c>
      <c r="R183" s="202">
        <f t="shared" si="12"/>
        <v>0</v>
      </c>
      <c r="S183" s="202">
        <v>0</v>
      </c>
      <c r="T183" s="203">
        <f t="shared" si="13"/>
        <v>0</v>
      </c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R183" s="204" t="s">
        <v>174</v>
      </c>
      <c r="AT183" s="204" t="s">
        <v>128</v>
      </c>
      <c r="AU183" s="204" t="s">
        <v>85</v>
      </c>
      <c r="AY183" s="14" t="s">
        <v>125</v>
      </c>
      <c r="BE183" s="205">
        <f t="shared" si="14"/>
        <v>0</v>
      </c>
      <c r="BF183" s="205">
        <f t="shared" si="15"/>
        <v>1286.03</v>
      </c>
      <c r="BG183" s="205">
        <f t="shared" si="16"/>
        <v>0</v>
      </c>
      <c r="BH183" s="205">
        <f t="shared" si="17"/>
        <v>0</v>
      </c>
      <c r="BI183" s="205">
        <f t="shared" si="18"/>
        <v>0</v>
      </c>
      <c r="BJ183" s="14" t="s">
        <v>85</v>
      </c>
      <c r="BK183" s="205">
        <f t="shared" si="19"/>
        <v>1286.03</v>
      </c>
      <c r="BL183" s="14" t="s">
        <v>174</v>
      </c>
      <c r="BM183" s="204" t="s">
        <v>358</v>
      </c>
    </row>
    <row r="184" spans="1:65" s="2" customFormat="1" ht="24.2" customHeight="1">
      <c r="A184" s="28"/>
      <c r="B184" s="29"/>
      <c r="C184" s="210" t="s">
        <v>359</v>
      </c>
      <c r="D184" s="210" t="s">
        <v>254</v>
      </c>
      <c r="E184" s="211" t="s">
        <v>360</v>
      </c>
      <c r="F184" s="212" t="s">
        <v>361</v>
      </c>
      <c r="G184" s="213" t="s">
        <v>131</v>
      </c>
      <c r="H184" s="214">
        <v>183.46199999999999</v>
      </c>
      <c r="I184" s="215">
        <v>21.48</v>
      </c>
      <c r="J184" s="215">
        <f t="shared" si="10"/>
        <v>3940.76</v>
      </c>
      <c r="K184" s="216"/>
      <c r="L184" s="217"/>
      <c r="M184" s="218" t="s">
        <v>1</v>
      </c>
      <c r="N184" s="219" t="s">
        <v>38</v>
      </c>
      <c r="O184" s="202">
        <v>0</v>
      </c>
      <c r="P184" s="202">
        <f t="shared" si="11"/>
        <v>0</v>
      </c>
      <c r="Q184" s="202">
        <v>3.3E-3</v>
      </c>
      <c r="R184" s="202">
        <f t="shared" si="12"/>
        <v>0.60542459999999998</v>
      </c>
      <c r="S184" s="202">
        <v>0</v>
      </c>
      <c r="T184" s="203">
        <f t="shared" si="13"/>
        <v>0</v>
      </c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R184" s="204" t="s">
        <v>257</v>
      </c>
      <c r="AT184" s="204" t="s">
        <v>254</v>
      </c>
      <c r="AU184" s="204" t="s">
        <v>85</v>
      </c>
      <c r="AY184" s="14" t="s">
        <v>125</v>
      </c>
      <c r="BE184" s="205">
        <f t="shared" si="14"/>
        <v>0</v>
      </c>
      <c r="BF184" s="205">
        <f t="shared" si="15"/>
        <v>3940.76</v>
      </c>
      <c r="BG184" s="205">
        <f t="shared" si="16"/>
        <v>0</v>
      </c>
      <c r="BH184" s="205">
        <f t="shared" si="17"/>
        <v>0</v>
      </c>
      <c r="BI184" s="205">
        <f t="shared" si="18"/>
        <v>0</v>
      </c>
      <c r="BJ184" s="14" t="s">
        <v>85</v>
      </c>
      <c r="BK184" s="205">
        <f t="shared" si="19"/>
        <v>3940.76</v>
      </c>
      <c r="BL184" s="14" t="s">
        <v>174</v>
      </c>
      <c r="BM184" s="204" t="s">
        <v>362</v>
      </c>
    </row>
    <row r="185" spans="1:65" s="2" customFormat="1" ht="16.5" customHeight="1">
      <c r="A185" s="28"/>
      <c r="B185" s="29"/>
      <c r="C185" s="210" t="s">
        <v>363</v>
      </c>
      <c r="D185" s="210" t="s">
        <v>254</v>
      </c>
      <c r="E185" s="211" t="s">
        <v>304</v>
      </c>
      <c r="F185" s="212" t="s">
        <v>305</v>
      </c>
      <c r="G185" s="213" t="s">
        <v>165</v>
      </c>
      <c r="H185" s="214">
        <v>539.59500000000003</v>
      </c>
      <c r="I185" s="215">
        <v>0.34</v>
      </c>
      <c r="J185" s="215">
        <f t="shared" si="10"/>
        <v>183.46</v>
      </c>
      <c r="K185" s="216"/>
      <c r="L185" s="217"/>
      <c r="M185" s="218" t="s">
        <v>1</v>
      </c>
      <c r="N185" s="219" t="s">
        <v>38</v>
      </c>
      <c r="O185" s="202">
        <v>0</v>
      </c>
      <c r="P185" s="202">
        <f t="shared" si="11"/>
        <v>0</v>
      </c>
      <c r="Q185" s="202">
        <v>4.0000000000000003E-5</v>
      </c>
      <c r="R185" s="202">
        <f t="shared" si="12"/>
        <v>2.1583800000000004E-2</v>
      </c>
      <c r="S185" s="202">
        <v>0</v>
      </c>
      <c r="T185" s="203">
        <f t="shared" si="13"/>
        <v>0</v>
      </c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R185" s="204" t="s">
        <v>257</v>
      </c>
      <c r="AT185" s="204" t="s">
        <v>254</v>
      </c>
      <c r="AU185" s="204" t="s">
        <v>85</v>
      </c>
      <c r="AY185" s="14" t="s">
        <v>125</v>
      </c>
      <c r="BE185" s="205">
        <f t="shared" si="14"/>
        <v>0</v>
      </c>
      <c r="BF185" s="205">
        <f t="shared" si="15"/>
        <v>183.46</v>
      </c>
      <c r="BG185" s="205">
        <f t="shared" si="16"/>
        <v>0</v>
      </c>
      <c r="BH185" s="205">
        <f t="shared" si="17"/>
        <v>0</v>
      </c>
      <c r="BI185" s="205">
        <f t="shared" si="18"/>
        <v>0</v>
      </c>
      <c r="BJ185" s="14" t="s">
        <v>85</v>
      </c>
      <c r="BK185" s="205">
        <f t="shared" si="19"/>
        <v>183.46</v>
      </c>
      <c r="BL185" s="14" t="s">
        <v>174</v>
      </c>
      <c r="BM185" s="204" t="s">
        <v>364</v>
      </c>
    </row>
    <row r="186" spans="1:65" s="2" customFormat="1" ht="24.2" customHeight="1">
      <c r="A186" s="28"/>
      <c r="B186" s="29"/>
      <c r="C186" s="193" t="s">
        <v>365</v>
      </c>
      <c r="D186" s="193" t="s">
        <v>128</v>
      </c>
      <c r="E186" s="194" t="s">
        <v>366</v>
      </c>
      <c r="F186" s="195" t="s">
        <v>367</v>
      </c>
      <c r="G186" s="196" t="s">
        <v>265</v>
      </c>
      <c r="H186" s="197">
        <v>785.42899999999997</v>
      </c>
      <c r="I186" s="198">
        <v>1.3</v>
      </c>
      <c r="J186" s="198">
        <f t="shared" si="10"/>
        <v>1021.06</v>
      </c>
      <c r="K186" s="199"/>
      <c r="L186" s="33"/>
      <c r="M186" s="200" t="s">
        <v>1</v>
      </c>
      <c r="N186" s="201" t="s">
        <v>38</v>
      </c>
      <c r="O186" s="202">
        <v>0</v>
      </c>
      <c r="P186" s="202">
        <f t="shared" si="11"/>
        <v>0</v>
      </c>
      <c r="Q186" s="202">
        <v>0</v>
      </c>
      <c r="R186" s="202">
        <f t="shared" si="12"/>
        <v>0</v>
      </c>
      <c r="S186" s="202">
        <v>0</v>
      </c>
      <c r="T186" s="203">
        <f t="shared" si="13"/>
        <v>0</v>
      </c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R186" s="204" t="s">
        <v>174</v>
      </c>
      <c r="AT186" s="204" t="s">
        <v>128</v>
      </c>
      <c r="AU186" s="204" t="s">
        <v>85</v>
      </c>
      <c r="AY186" s="14" t="s">
        <v>125</v>
      </c>
      <c r="BE186" s="205">
        <f t="shared" si="14"/>
        <v>0</v>
      </c>
      <c r="BF186" s="205">
        <f t="shared" si="15"/>
        <v>1021.06</v>
      </c>
      <c r="BG186" s="205">
        <f t="shared" si="16"/>
        <v>0</v>
      </c>
      <c r="BH186" s="205">
        <f t="shared" si="17"/>
        <v>0</v>
      </c>
      <c r="BI186" s="205">
        <f t="shared" si="18"/>
        <v>0</v>
      </c>
      <c r="BJ186" s="14" t="s">
        <v>85</v>
      </c>
      <c r="BK186" s="205">
        <f t="shared" si="19"/>
        <v>1021.06</v>
      </c>
      <c r="BL186" s="14" t="s">
        <v>174</v>
      </c>
      <c r="BM186" s="204" t="s">
        <v>368</v>
      </c>
    </row>
    <row r="187" spans="1:65" s="12" customFormat="1" ht="22.9" customHeight="1">
      <c r="B187" s="178"/>
      <c r="C187" s="179"/>
      <c r="D187" s="180" t="s">
        <v>71</v>
      </c>
      <c r="E187" s="191" t="s">
        <v>196</v>
      </c>
      <c r="F187" s="191" t="s">
        <v>197</v>
      </c>
      <c r="G187" s="179"/>
      <c r="H187" s="179"/>
      <c r="I187" s="179"/>
      <c r="J187" s="192">
        <f>BK187</f>
        <v>5426.0800000000008</v>
      </c>
      <c r="K187" s="179"/>
      <c r="L187" s="183"/>
      <c r="M187" s="184"/>
      <c r="N187" s="185"/>
      <c r="O187" s="185"/>
      <c r="P187" s="186">
        <f>SUM(P188:P192)</f>
        <v>102.56901065999999</v>
      </c>
      <c r="Q187" s="185"/>
      <c r="R187" s="186">
        <f>SUM(R188:R192)</f>
        <v>0.43726216902000004</v>
      </c>
      <c r="S187" s="185"/>
      <c r="T187" s="187">
        <f>SUM(T188:T192)</f>
        <v>0</v>
      </c>
      <c r="AR187" s="188" t="s">
        <v>85</v>
      </c>
      <c r="AT187" s="189" t="s">
        <v>71</v>
      </c>
      <c r="AU187" s="189" t="s">
        <v>79</v>
      </c>
      <c r="AY187" s="188" t="s">
        <v>125</v>
      </c>
      <c r="BK187" s="190">
        <f>SUM(BK188:BK192)</f>
        <v>5426.0800000000008</v>
      </c>
    </row>
    <row r="188" spans="1:65" s="2" customFormat="1" ht="24.2" customHeight="1">
      <c r="A188" s="28"/>
      <c r="B188" s="29"/>
      <c r="C188" s="193" t="s">
        <v>369</v>
      </c>
      <c r="D188" s="193" t="s">
        <v>128</v>
      </c>
      <c r="E188" s="194" t="s">
        <v>370</v>
      </c>
      <c r="F188" s="195" t="s">
        <v>371</v>
      </c>
      <c r="G188" s="196" t="s">
        <v>204</v>
      </c>
      <c r="H188" s="197">
        <v>91.325999999999993</v>
      </c>
      <c r="I188" s="198">
        <v>44.1</v>
      </c>
      <c r="J188" s="198">
        <f>ROUND(I188*H188,2)</f>
        <v>4027.48</v>
      </c>
      <c r="K188" s="199"/>
      <c r="L188" s="33"/>
      <c r="M188" s="200" t="s">
        <v>1</v>
      </c>
      <c r="N188" s="201" t="s">
        <v>38</v>
      </c>
      <c r="O188" s="202">
        <v>0.97091000000000005</v>
      </c>
      <c r="P188" s="202">
        <f>O188*H188</f>
        <v>88.669326659999996</v>
      </c>
      <c r="Q188" s="202">
        <v>3.9387700000000003E-3</v>
      </c>
      <c r="R188" s="202">
        <f>Q188*H188</f>
        <v>0.35971210902</v>
      </c>
      <c r="S188" s="202">
        <v>0</v>
      </c>
      <c r="T188" s="203">
        <f>S188*H188</f>
        <v>0</v>
      </c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R188" s="204" t="s">
        <v>174</v>
      </c>
      <c r="AT188" s="204" t="s">
        <v>128</v>
      </c>
      <c r="AU188" s="204" t="s">
        <v>85</v>
      </c>
      <c r="AY188" s="14" t="s">
        <v>125</v>
      </c>
      <c r="BE188" s="205">
        <f>IF(N188="základná",J188,0)</f>
        <v>0</v>
      </c>
      <c r="BF188" s="205">
        <f>IF(N188="znížená",J188,0)</f>
        <v>4027.48</v>
      </c>
      <c r="BG188" s="205">
        <f>IF(N188="zákl. prenesená",J188,0)</f>
        <v>0</v>
      </c>
      <c r="BH188" s="205">
        <f>IF(N188="zníž. prenesená",J188,0)</f>
        <v>0</v>
      </c>
      <c r="BI188" s="205">
        <f>IF(N188="nulová",J188,0)</f>
        <v>0</v>
      </c>
      <c r="BJ188" s="14" t="s">
        <v>85</v>
      </c>
      <c r="BK188" s="205">
        <f>ROUND(I188*H188,2)</f>
        <v>4027.48</v>
      </c>
      <c r="BL188" s="14" t="s">
        <v>174</v>
      </c>
      <c r="BM188" s="204" t="s">
        <v>372</v>
      </c>
    </row>
    <row r="189" spans="1:65" s="2" customFormat="1" ht="33" customHeight="1">
      <c r="A189" s="28"/>
      <c r="B189" s="29"/>
      <c r="C189" s="193" t="s">
        <v>373</v>
      </c>
      <c r="D189" s="193" t="s">
        <v>128</v>
      </c>
      <c r="E189" s="194" t="s">
        <v>374</v>
      </c>
      <c r="F189" s="195" t="s">
        <v>375</v>
      </c>
      <c r="G189" s="196" t="s">
        <v>165</v>
      </c>
      <c r="H189" s="197">
        <v>3</v>
      </c>
      <c r="I189" s="198">
        <v>17.22</v>
      </c>
      <c r="J189" s="198">
        <f>ROUND(I189*H189,2)</f>
        <v>51.66</v>
      </c>
      <c r="K189" s="199"/>
      <c r="L189" s="33"/>
      <c r="M189" s="200" t="s">
        <v>1</v>
      </c>
      <c r="N189" s="201" t="s">
        <v>38</v>
      </c>
      <c r="O189" s="202">
        <v>0.59636999999999996</v>
      </c>
      <c r="P189" s="202">
        <f>O189*H189</f>
        <v>1.78911</v>
      </c>
      <c r="Q189" s="202">
        <v>3.8699999999999999E-5</v>
      </c>
      <c r="R189" s="202">
        <f>Q189*H189</f>
        <v>1.161E-4</v>
      </c>
      <c r="S189" s="202">
        <v>0</v>
      </c>
      <c r="T189" s="203">
        <f>S189*H189</f>
        <v>0</v>
      </c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R189" s="204" t="s">
        <v>174</v>
      </c>
      <c r="AT189" s="204" t="s">
        <v>128</v>
      </c>
      <c r="AU189" s="204" t="s">
        <v>85</v>
      </c>
      <c r="AY189" s="14" t="s">
        <v>125</v>
      </c>
      <c r="BE189" s="205">
        <f>IF(N189="základná",J189,0)</f>
        <v>0</v>
      </c>
      <c r="BF189" s="205">
        <f>IF(N189="znížená",J189,0)</f>
        <v>51.66</v>
      </c>
      <c r="BG189" s="205">
        <f>IF(N189="zákl. prenesená",J189,0)</f>
        <v>0</v>
      </c>
      <c r="BH189" s="205">
        <f>IF(N189="zníž. prenesená",J189,0)</f>
        <v>0</v>
      </c>
      <c r="BI189" s="205">
        <f>IF(N189="nulová",J189,0)</f>
        <v>0</v>
      </c>
      <c r="BJ189" s="14" t="s">
        <v>85</v>
      </c>
      <c r="BK189" s="205">
        <f>ROUND(I189*H189,2)</f>
        <v>51.66</v>
      </c>
      <c r="BL189" s="14" t="s">
        <v>174</v>
      </c>
      <c r="BM189" s="204" t="s">
        <v>376</v>
      </c>
    </row>
    <row r="190" spans="1:65" s="2" customFormat="1" ht="16.5" customHeight="1">
      <c r="A190" s="28"/>
      <c r="B190" s="29"/>
      <c r="C190" s="210" t="s">
        <v>377</v>
      </c>
      <c r="D190" s="210" t="s">
        <v>254</v>
      </c>
      <c r="E190" s="211" t="s">
        <v>378</v>
      </c>
      <c r="F190" s="212" t="s">
        <v>379</v>
      </c>
      <c r="G190" s="213" t="s">
        <v>165</v>
      </c>
      <c r="H190" s="214">
        <v>3</v>
      </c>
      <c r="I190" s="215">
        <v>173.47</v>
      </c>
      <c r="J190" s="215">
        <f>ROUND(I190*H190,2)</f>
        <v>520.41</v>
      </c>
      <c r="K190" s="216"/>
      <c r="L190" s="217"/>
      <c r="M190" s="218" t="s">
        <v>1</v>
      </c>
      <c r="N190" s="219" t="s">
        <v>38</v>
      </c>
      <c r="O190" s="202">
        <v>0</v>
      </c>
      <c r="P190" s="202">
        <f>O190*H190</f>
        <v>0</v>
      </c>
      <c r="Q190" s="202">
        <v>7.26E-3</v>
      </c>
      <c r="R190" s="202">
        <f>Q190*H190</f>
        <v>2.1780000000000001E-2</v>
      </c>
      <c r="S190" s="202">
        <v>0</v>
      </c>
      <c r="T190" s="203">
        <f>S190*H190</f>
        <v>0</v>
      </c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R190" s="204" t="s">
        <v>257</v>
      </c>
      <c r="AT190" s="204" t="s">
        <v>254</v>
      </c>
      <c r="AU190" s="204" t="s">
        <v>85</v>
      </c>
      <c r="AY190" s="14" t="s">
        <v>125</v>
      </c>
      <c r="BE190" s="205">
        <f>IF(N190="základná",J190,0)</f>
        <v>0</v>
      </c>
      <c r="BF190" s="205">
        <f>IF(N190="znížená",J190,0)</f>
        <v>520.41</v>
      </c>
      <c r="BG190" s="205">
        <f>IF(N190="zákl. prenesená",J190,0)</f>
        <v>0</v>
      </c>
      <c r="BH190" s="205">
        <f>IF(N190="zníž. prenesená",J190,0)</f>
        <v>0</v>
      </c>
      <c r="BI190" s="205">
        <f>IF(N190="nulová",J190,0)</f>
        <v>0</v>
      </c>
      <c r="BJ190" s="14" t="s">
        <v>85</v>
      </c>
      <c r="BK190" s="205">
        <f>ROUND(I190*H190,2)</f>
        <v>520.41</v>
      </c>
      <c r="BL190" s="14" t="s">
        <v>174</v>
      </c>
      <c r="BM190" s="204" t="s">
        <v>380</v>
      </c>
    </row>
    <row r="191" spans="1:65" s="2" customFormat="1" ht="24.2" customHeight="1">
      <c r="A191" s="28"/>
      <c r="B191" s="29"/>
      <c r="C191" s="193" t="s">
        <v>381</v>
      </c>
      <c r="D191" s="193" t="s">
        <v>128</v>
      </c>
      <c r="E191" s="194" t="s">
        <v>382</v>
      </c>
      <c r="F191" s="195" t="s">
        <v>383</v>
      </c>
      <c r="G191" s="196" t="s">
        <v>204</v>
      </c>
      <c r="H191" s="197">
        <v>18.3</v>
      </c>
      <c r="I191" s="198">
        <v>39.78</v>
      </c>
      <c r="J191" s="198">
        <f>ROUND(I191*H191,2)</f>
        <v>727.97</v>
      </c>
      <c r="K191" s="199"/>
      <c r="L191" s="33"/>
      <c r="M191" s="200" t="s">
        <v>1</v>
      </c>
      <c r="N191" s="201" t="s">
        <v>38</v>
      </c>
      <c r="O191" s="202">
        <v>0.66178000000000003</v>
      </c>
      <c r="P191" s="202">
        <f>O191*H191</f>
        <v>12.110574000000002</v>
      </c>
      <c r="Q191" s="202">
        <v>3.0412E-3</v>
      </c>
      <c r="R191" s="202">
        <f>Q191*H191</f>
        <v>5.5653960000000002E-2</v>
      </c>
      <c r="S191" s="202">
        <v>0</v>
      </c>
      <c r="T191" s="203">
        <f>S191*H191</f>
        <v>0</v>
      </c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R191" s="204" t="s">
        <v>174</v>
      </c>
      <c r="AT191" s="204" t="s">
        <v>128</v>
      </c>
      <c r="AU191" s="204" t="s">
        <v>85</v>
      </c>
      <c r="AY191" s="14" t="s">
        <v>125</v>
      </c>
      <c r="BE191" s="205">
        <f>IF(N191="základná",J191,0)</f>
        <v>0</v>
      </c>
      <c r="BF191" s="205">
        <f>IF(N191="znížená",J191,0)</f>
        <v>727.97</v>
      </c>
      <c r="BG191" s="205">
        <f>IF(N191="zákl. prenesená",J191,0)</f>
        <v>0</v>
      </c>
      <c r="BH191" s="205">
        <f>IF(N191="zníž. prenesená",J191,0)</f>
        <v>0</v>
      </c>
      <c r="BI191" s="205">
        <f>IF(N191="nulová",J191,0)</f>
        <v>0</v>
      </c>
      <c r="BJ191" s="14" t="s">
        <v>85</v>
      </c>
      <c r="BK191" s="205">
        <f>ROUND(I191*H191,2)</f>
        <v>727.97</v>
      </c>
      <c r="BL191" s="14" t="s">
        <v>174</v>
      </c>
      <c r="BM191" s="204" t="s">
        <v>384</v>
      </c>
    </row>
    <row r="192" spans="1:65" s="2" customFormat="1" ht="24.2" customHeight="1">
      <c r="A192" s="28"/>
      <c r="B192" s="29"/>
      <c r="C192" s="193" t="s">
        <v>385</v>
      </c>
      <c r="D192" s="193" t="s">
        <v>128</v>
      </c>
      <c r="E192" s="194" t="s">
        <v>386</v>
      </c>
      <c r="F192" s="195" t="s">
        <v>387</v>
      </c>
      <c r="G192" s="196" t="s">
        <v>265</v>
      </c>
      <c r="H192" s="197">
        <v>53.274999999999999</v>
      </c>
      <c r="I192" s="198">
        <v>1.85</v>
      </c>
      <c r="J192" s="198">
        <f>ROUND(I192*H192,2)</f>
        <v>98.56</v>
      </c>
      <c r="K192" s="199"/>
      <c r="L192" s="33"/>
      <c r="M192" s="200" t="s">
        <v>1</v>
      </c>
      <c r="N192" s="201" t="s">
        <v>38</v>
      </c>
      <c r="O192" s="202">
        <v>0</v>
      </c>
      <c r="P192" s="202">
        <f>O192*H192</f>
        <v>0</v>
      </c>
      <c r="Q192" s="202">
        <v>0</v>
      </c>
      <c r="R192" s="202">
        <f>Q192*H192</f>
        <v>0</v>
      </c>
      <c r="S192" s="202">
        <v>0</v>
      </c>
      <c r="T192" s="203">
        <f>S192*H192</f>
        <v>0</v>
      </c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R192" s="204" t="s">
        <v>174</v>
      </c>
      <c r="AT192" s="204" t="s">
        <v>128</v>
      </c>
      <c r="AU192" s="204" t="s">
        <v>85</v>
      </c>
      <c r="AY192" s="14" t="s">
        <v>125</v>
      </c>
      <c r="BE192" s="205">
        <f>IF(N192="základná",J192,0)</f>
        <v>0</v>
      </c>
      <c r="BF192" s="205">
        <f>IF(N192="znížená",J192,0)</f>
        <v>98.56</v>
      </c>
      <c r="BG192" s="205">
        <f>IF(N192="zákl. prenesená",J192,0)</f>
        <v>0</v>
      </c>
      <c r="BH192" s="205">
        <f>IF(N192="zníž. prenesená",J192,0)</f>
        <v>0</v>
      </c>
      <c r="BI192" s="205">
        <f>IF(N192="nulová",J192,0)</f>
        <v>0</v>
      </c>
      <c r="BJ192" s="14" t="s">
        <v>85</v>
      </c>
      <c r="BK192" s="205">
        <f>ROUND(I192*H192,2)</f>
        <v>98.56</v>
      </c>
      <c r="BL192" s="14" t="s">
        <v>174</v>
      </c>
      <c r="BM192" s="204" t="s">
        <v>388</v>
      </c>
    </row>
    <row r="193" spans="1:65" s="12" customFormat="1" ht="22.9" customHeight="1">
      <c r="B193" s="178"/>
      <c r="C193" s="179"/>
      <c r="D193" s="180" t="s">
        <v>71</v>
      </c>
      <c r="E193" s="191" t="s">
        <v>389</v>
      </c>
      <c r="F193" s="191" t="s">
        <v>390</v>
      </c>
      <c r="G193" s="179"/>
      <c r="H193" s="179"/>
      <c r="I193" s="179"/>
      <c r="J193" s="192">
        <f>BK193</f>
        <v>9483.24</v>
      </c>
      <c r="K193" s="179"/>
      <c r="L193" s="183"/>
      <c r="M193" s="184"/>
      <c r="N193" s="185"/>
      <c r="O193" s="185"/>
      <c r="P193" s="186">
        <f>SUM(P194:P198)</f>
        <v>61.087249999999997</v>
      </c>
      <c r="Q193" s="185"/>
      <c r="R193" s="186">
        <f>SUM(R194:R198)</f>
        <v>0.19442999999999999</v>
      </c>
      <c r="S193" s="185"/>
      <c r="T193" s="187">
        <f>SUM(T194:T198)</f>
        <v>0</v>
      </c>
      <c r="AR193" s="188" t="s">
        <v>85</v>
      </c>
      <c r="AT193" s="189" t="s">
        <v>71</v>
      </c>
      <c r="AU193" s="189" t="s">
        <v>79</v>
      </c>
      <c r="AY193" s="188" t="s">
        <v>125</v>
      </c>
      <c r="BK193" s="190">
        <f>SUM(BK194:BK198)</f>
        <v>9483.24</v>
      </c>
    </row>
    <row r="194" spans="1:65" s="2" customFormat="1" ht="24.2" customHeight="1">
      <c r="A194" s="28"/>
      <c r="B194" s="29"/>
      <c r="C194" s="193" t="s">
        <v>391</v>
      </c>
      <c r="D194" s="193" t="s">
        <v>128</v>
      </c>
      <c r="E194" s="194" t="s">
        <v>392</v>
      </c>
      <c r="F194" s="195" t="s">
        <v>393</v>
      </c>
      <c r="G194" s="196" t="s">
        <v>165</v>
      </c>
      <c r="H194" s="197">
        <v>5</v>
      </c>
      <c r="I194" s="198">
        <v>304.62</v>
      </c>
      <c r="J194" s="198">
        <f>ROUND(I194*H194,2)</f>
        <v>1523.1</v>
      </c>
      <c r="K194" s="199"/>
      <c r="L194" s="33"/>
      <c r="M194" s="200" t="s">
        <v>1</v>
      </c>
      <c r="N194" s="201" t="s">
        <v>38</v>
      </c>
      <c r="O194" s="202">
        <v>12.217449999999999</v>
      </c>
      <c r="P194" s="202">
        <f>O194*H194</f>
        <v>61.087249999999997</v>
      </c>
      <c r="Q194" s="202">
        <v>4.6E-5</v>
      </c>
      <c r="R194" s="202">
        <f>Q194*H194</f>
        <v>2.3000000000000001E-4</v>
      </c>
      <c r="S194" s="202">
        <v>0</v>
      </c>
      <c r="T194" s="203">
        <f>S194*H194</f>
        <v>0</v>
      </c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R194" s="204" t="s">
        <v>174</v>
      </c>
      <c r="AT194" s="204" t="s">
        <v>128</v>
      </c>
      <c r="AU194" s="204" t="s">
        <v>85</v>
      </c>
      <c r="AY194" s="14" t="s">
        <v>125</v>
      </c>
      <c r="BE194" s="205">
        <f>IF(N194="základná",J194,0)</f>
        <v>0</v>
      </c>
      <c r="BF194" s="205">
        <f>IF(N194="znížená",J194,0)</f>
        <v>1523.1</v>
      </c>
      <c r="BG194" s="205">
        <f>IF(N194="zákl. prenesená",J194,0)</f>
        <v>0</v>
      </c>
      <c r="BH194" s="205">
        <f>IF(N194="zníž. prenesená",J194,0)</f>
        <v>0</v>
      </c>
      <c r="BI194" s="205">
        <f>IF(N194="nulová",J194,0)</f>
        <v>0</v>
      </c>
      <c r="BJ194" s="14" t="s">
        <v>85</v>
      </c>
      <c r="BK194" s="205">
        <f>ROUND(I194*H194,2)</f>
        <v>1523.1</v>
      </c>
      <c r="BL194" s="14" t="s">
        <v>174</v>
      </c>
      <c r="BM194" s="204" t="s">
        <v>394</v>
      </c>
    </row>
    <row r="195" spans="1:65" s="2" customFormat="1" ht="24.2" customHeight="1">
      <c r="A195" s="28"/>
      <c r="B195" s="29"/>
      <c r="C195" s="210" t="s">
        <v>395</v>
      </c>
      <c r="D195" s="210" t="s">
        <v>254</v>
      </c>
      <c r="E195" s="211" t="s">
        <v>396</v>
      </c>
      <c r="F195" s="212" t="s">
        <v>397</v>
      </c>
      <c r="G195" s="213" t="s">
        <v>165</v>
      </c>
      <c r="H195" s="214">
        <v>2</v>
      </c>
      <c r="I195" s="215">
        <v>1014.07</v>
      </c>
      <c r="J195" s="215">
        <f>ROUND(I195*H195,2)</f>
        <v>2028.14</v>
      </c>
      <c r="K195" s="216"/>
      <c r="L195" s="217"/>
      <c r="M195" s="218" t="s">
        <v>1</v>
      </c>
      <c r="N195" s="219" t="s">
        <v>38</v>
      </c>
      <c r="O195" s="202">
        <v>0</v>
      </c>
      <c r="P195" s="202">
        <f>O195*H195</f>
        <v>0</v>
      </c>
      <c r="Q195" s="202">
        <v>3.8830000000000003E-2</v>
      </c>
      <c r="R195" s="202">
        <f>Q195*H195</f>
        <v>7.7660000000000007E-2</v>
      </c>
      <c r="S195" s="202">
        <v>0</v>
      </c>
      <c r="T195" s="203">
        <f>S195*H195</f>
        <v>0</v>
      </c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R195" s="204" t="s">
        <v>257</v>
      </c>
      <c r="AT195" s="204" t="s">
        <v>254</v>
      </c>
      <c r="AU195" s="204" t="s">
        <v>85</v>
      </c>
      <c r="AY195" s="14" t="s">
        <v>125</v>
      </c>
      <c r="BE195" s="205">
        <f>IF(N195="základná",J195,0)</f>
        <v>0</v>
      </c>
      <c r="BF195" s="205">
        <f>IF(N195="znížená",J195,0)</f>
        <v>2028.14</v>
      </c>
      <c r="BG195" s="205">
        <f>IF(N195="zákl. prenesená",J195,0)</f>
        <v>0</v>
      </c>
      <c r="BH195" s="205">
        <f>IF(N195="zníž. prenesená",J195,0)</f>
        <v>0</v>
      </c>
      <c r="BI195" s="205">
        <f>IF(N195="nulová",J195,0)</f>
        <v>0</v>
      </c>
      <c r="BJ195" s="14" t="s">
        <v>85</v>
      </c>
      <c r="BK195" s="205">
        <f>ROUND(I195*H195,2)</f>
        <v>2028.14</v>
      </c>
      <c r="BL195" s="14" t="s">
        <v>174</v>
      </c>
      <c r="BM195" s="204" t="s">
        <v>398</v>
      </c>
    </row>
    <row r="196" spans="1:65" s="2" customFormat="1" ht="24.2" customHeight="1">
      <c r="A196" s="28"/>
      <c r="B196" s="29"/>
      <c r="C196" s="210" t="s">
        <v>399</v>
      </c>
      <c r="D196" s="210" t="s">
        <v>254</v>
      </c>
      <c r="E196" s="211" t="s">
        <v>400</v>
      </c>
      <c r="F196" s="212" t="s">
        <v>401</v>
      </c>
      <c r="G196" s="213" t="s">
        <v>165</v>
      </c>
      <c r="H196" s="214">
        <v>3</v>
      </c>
      <c r="I196" s="215">
        <v>1273.1600000000001</v>
      </c>
      <c r="J196" s="215">
        <f>ROUND(I196*H196,2)</f>
        <v>3819.48</v>
      </c>
      <c r="K196" s="216"/>
      <c r="L196" s="217"/>
      <c r="M196" s="218" t="s">
        <v>1</v>
      </c>
      <c r="N196" s="219" t="s">
        <v>38</v>
      </c>
      <c r="O196" s="202">
        <v>0</v>
      </c>
      <c r="P196" s="202">
        <f>O196*H196</f>
        <v>0</v>
      </c>
      <c r="Q196" s="202">
        <v>3.8830000000000003E-2</v>
      </c>
      <c r="R196" s="202">
        <f>Q196*H196</f>
        <v>0.11649000000000001</v>
      </c>
      <c r="S196" s="202">
        <v>0</v>
      </c>
      <c r="T196" s="203">
        <f>S196*H196</f>
        <v>0</v>
      </c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R196" s="204" t="s">
        <v>257</v>
      </c>
      <c r="AT196" s="204" t="s">
        <v>254</v>
      </c>
      <c r="AU196" s="204" t="s">
        <v>85</v>
      </c>
      <c r="AY196" s="14" t="s">
        <v>125</v>
      </c>
      <c r="BE196" s="205">
        <f>IF(N196="základná",J196,0)</f>
        <v>0</v>
      </c>
      <c r="BF196" s="205">
        <f>IF(N196="znížená",J196,0)</f>
        <v>3819.48</v>
      </c>
      <c r="BG196" s="205">
        <f>IF(N196="zákl. prenesená",J196,0)</f>
        <v>0</v>
      </c>
      <c r="BH196" s="205">
        <f>IF(N196="zníž. prenesená",J196,0)</f>
        <v>0</v>
      </c>
      <c r="BI196" s="205">
        <f>IF(N196="nulová",J196,0)</f>
        <v>0</v>
      </c>
      <c r="BJ196" s="14" t="s">
        <v>85</v>
      </c>
      <c r="BK196" s="205">
        <f>ROUND(I196*H196,2)</f>
        <v>3819.48</v>
      </c>
      <c r="BL196" s="14" t="s">
        <v>174</v>
      </c>
      <c r="BM196" s="204" t="s">
        <v>402</v>
      </c>
    </row>
    <row r="197" spans="1:65" s="2" customFormat="1" ht="37.9" customHeight="1">
      <c r="A197" s="28"/>
      <c r="B197" s="29"/>
      <c r="C197" s="193" t="s">
        <v>403</v>
      </c>
      <c r="D197" s="193" t="s">
        <v>128</v>
      </c>
      <c r="E197" s="194" t="s">
        <v>404</v>
      </c>
      <c r="F197" s="195" t="s">
        <v>405</v>
      </c>
      <c r="G197" s="196" t="s">
        <v>165</v>
      </c>
      <c r="H197" s="197">
        <v>1</v>
      </c>
      <c r="I197" s="198">
        <v>2030.73</v>
      </c>
      <c r="J197" s="198">
        <f>ROUND(I197*H197,2)</f>
        <v>2030.73</v>
      </c>
      <c r="K197" s="199"/>
      <c r="L197" s="33"/>
      <c r="M197" s="200" t="s">
        <v>1</v>
      </c>
      <c r="N197" s="201" t="s">
        <v>38</v>
      </c>
      <c r="O197" s="202">
        <v>0</v>
      </c>
      <c r="P197" s="202">
        <f>O197*H197</f>
        <v>0</v>
      </c>
      <c r="Q197" s="202">
        <v>5.0000000000000002E-5</v>
      </c>
      <c r="R197" s="202">
        <f>Q197*H197</f>
        <v>5.0000000000000002E-5</v>
      </c>
      <c r="S197" s="202">
        <v>0</v>
      </c>
      <c r="T197" s="203">
        <f>S197*H197</f>
        <v>0</v>
      </c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R197" s="204" t="s">
        <v>174</v>
      </c>
      <c r="AT197" s="204" t="s">
        <v>128</v>
      </c>
      <c r="AU197" s="204" t="s">
        <v>85</v>
      </c>
      <c r="AY197" s="14" t="s">
        <v>125</v>
      </c>
      <c r="BE197" s="205">
        <f>IF(N197="základná",J197,0)</f>
        <v>0</v>
      </c>
      <c r="BF197" s="205">
        <f>IF(N197="znížená",J197,0)</f>
        <v>2030.73</v>
      </c>
      <c r="BG197" s="205">
        <f>IF(N197="zákl. prenesená",J197,0)</f>
        <v>0</v>
      </c>
      <c r="BH197" s="205">
        <f>IF(N197="zníž. prenesená",J197,0)</f>
        <v>0</v>
      </c>
      <c r="BI197" s="205">
        <f>IF(N197="nulová",J197,0)</f>
        <v>0</v>
      </c>
      <c r="BJ197" s="14" t="s">
        <v>85</v>
      </c>
      <c r="BK197" s="205">
        <f>ROUND(I197*H197,2)</f>
        <v>2030.73</v>
      </c>
      <c r="BL197" s="14" t="s">
        <v>174</v>
      </c>
      <c r="BM197" s="204" t="s">
        <v>406</v>
      </c>
    </row>
    <row r="198" spans="1:65" s="2" customFormat="1" ht="24.2" customHeight="1">
      <c r="A198" s="28"/>
      <c r="B198" s="29"/>
      <c r="C198" s="193" t="s">
        <v>407</v>
      </c>
      <c r="D198" s="193" t="s">
        <v>128</v>
      </c>
      <c r="E198" s="194" t="s">
        <v>408</v>
      </c>
      <c r="F198" s="195" t="s">
        <v>409</v>
      </c>
      <c r="G198" s="196" t="s">
        <v>265</v>
      </c>
      <c r="H198" s="197">
        <v>94.015000000000001</v>
      </c>
      <c r="I198" s="198">
        <v>0.87</v>
      </c>
      <c r="J198" s="198">
        <f>ROUND(I198*H198,2)</f>
        <v>81.790000000000006</v>
      </c>
      <c r="K198" s="199"/>
      <c r="L198" s="33"/>
      <c r="M198" s="206" t="s">
        <v>1</v>
      </c>
      <c r="N198" s="207" t="s">
        <v>38</v>
      </c>
      <c r="O198" s="208">
        <v>0</v>
      </c>
      <c r="P198" s="208">
        <f>O198*H198</f>
        <v>0</v>
      </c>
      <c r="Q198" s="208">
        <v>0</v>
      </c>
      <c r="R198" s="208">
        <f>Q198*H198</f>
        <v>0</v>
      </c>
      <c r="S198" s="208">
        <v>0</v>
      </c>
      <c r="T198" s="209">
        <f>S198*H198</f>
        <v>0</v>
      </c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R198" s="204" t="s">
        <v>174</v>
      </c>
      <c r="AT198" s="204" t="s">
        <v>128</v>
      </c>
      <c r="AU198" s="204" t="s">
        <v>85</v>
      </c>
      <c r="AY198" s="14" t="s">
        <v>125</v>
      </c>
      <c r="BE198" s="205">
        <f>IF(N198="základná",J198,0)</f>
        <v>0</v>
      </c>
      <c r="BF198" s="205">
        <f>IF(N198="znížená",J198,0)</f>
        <v>81.790000000000006</v>
      </c>
      <c r="BG198" s="205">
        <f>IF(N198="zákl. prenesená",J198,0)</f>
        <v>0</v>
      </c>
      <c r="BH198" s="205">
        <f>IF(N198="zníž. prenesená",J198,0)</f>
        <v>0</v>
      </c>
      <c r="BI198" s="205">
        <f>IF(N198="nulová",J198,0)</f>
        <v>0</v>
      </c>
      <c r="BJ198" s="14" t="s">
        <v>85</v>
      </c>
      <c r="BK198" s="205">
        <f>ROUND(I198*H198,2)</f>
        <v>81.790000000000006</v>
      </c>
      <c r="BL198" s="14" t="s">
        <v>174</v>
      </c>
      <c r="BM198" s="204" t="s">
        <v>410</v>
      </c>
    </row>
    <row r="199" spans="1:65" s="2" customFormat="1" ht="6.95" customHeight="1">
      <c r="A199" s="28"/>
      <c r="B199" s="52"/>
      <c r="C199" s="53"/>
      <c r="D199" s="53"/>
      <c r="E199" s="53"/>
      <c r="F199" s="53"/>
      <c r="G199" s="53"/>
      <c r="H199" s="53"/>
      <c r="I199" s="53"/>
      <c r="J199" s="53"/>
      <c r="K199" s="53"/>
      <c r="L199" s="33"/>
      <c r="M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</row>
  </sheetData>
  <sheetProtection algorithmName="SHA-512" hashValue="djyGzxjon8OChFlxoqdgX/xwQ8CV3XUdNwYxxMpyvFe3eVJ+YpFelfe9jplTxdvW965WZkKK7MrbAwd1F6LtUQ==" saltValue="Qvtdn5TqLgq3VPIyYqd4FOjm4GQq+NeaxWyFSlAaS4nHFBiSV4tzH8noYDknUA4BqgQYj0R6Ysg2UBKeH7PoEQ==" spinCount="100000" sheet="1" objects="1" scenarios="1" formatColumns="0" formatRows="0" autoFilter="0"/>
  <autoFilter ref="C131:K198"/>
  <mergeCells count="11">
    <mergeCell ref="L2:V2"/>
    <mergeCell ref="E87:H87"/>
    <mergeCell ref="E89:H89"/>
    <mergeCell ref="E120:H120"/>
    <mergeCell ref="E122:H122"/>
    <mergeCell ref="E124:H124"/>
    <mergeCell ref="E7:H7"/>
    <mergeCell ref="E9:H9"/>
    <mergeCell ref="E11:H11"/>
    <mergeCell ref="E29:H29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177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1" spans="1:46" ht="11.25">
      <c r="A1" s="19"/>
    </row>
    <row r="2" spans="1:46" s="1" customFormat="1" ht="36.950000000000003" customHeight="1"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AT2" s="14" t="s">
        <v>92</v>
      </c>
    </row>
    <row r="3" spans="1:46" s="1" customFormat="1" ht="6.95" hidden="1" customHeight="1">
      <c r="B3" s="113"/>
      <c r="C3" s="114"/>
      <c r="D3" s="114"/>
      <c r="E3" s="114"/>
      <c r="F3" s="114"/>
      <c r="G3" s="114"/>
      <c r="H3" s="114"/>
      <c r="I3" s="114"/>
      <c r="J3" s="114"/>
      <c r="K3" s="114"/>
      <c r="L3" s="17"/>
      <c r="AT3" s="14" t="s">
        <v>72</v>
      </c>
    </row>
    <row r="4" spans="1:46" s="1" customFormat="1" ht="24.95" hidden="1" customHeight="1">
      <c r="B4" s="17"/>
      <c r="D4" s="115" t="s">
        <v>93</v>
      </c>
      <c r="L4" s="17"/>
      <c r="M4" s="116" t="s">
        <v>9</v>
      </c>
      <c r="AT4" s="14" t="s">
        <v>4</v>
      </c>
    </row>
    <row r="5" spans="1:46" s="1" customFormat="1" ht="6.95" hidden="1" customHeight="1">
      <c r="B5" s="17"/>
      <c r="L5" s="17"/>
    </row>
    <row r="6" spans="1:46" s="1" customFormat="1" ht="12" hidden="1" customHeight="1">
      <c r="B6" s="17"/>
      <c r="D6" s="117" t="s">
        <v>13</v>
      </c>
      <c r="L6" s="17"/>
    </row>
    <row r="7" spans="1:46" s="1" customFormat="1" ht="26.25" hidden="1" customHeight="1">
      <c r="B7" s="17"/>
      <c r="E7" s="263" t="str">
        <f>'Rekapitulácia stavby'!K6</f>
        <v>Rekonštrukcia striech na objekte Domova mládeže a jedálne budovy školy - PD</v>
      </c>
      <c r="F7" s="264"/>
      <c r="G7" s="264"/>
      <c r="H7" s="264"/>
      <c r="L7" s="17"/>
    </row>
    <row r="8" spans="1:46" s="1" customFormat="1" ht="12" hidden="1" customHeight="1">
      <c r="B8" s="17"/>
      <c r="D8" s="117" t="s">
        <v>94</v>
      </c>
      <c r="L8" s="17"/>
    </row>
    <row r="9" spans="1:46" s="2" customFormat="1" ht="16.5" hidden="1" customHeight="1">
      <c r="A9" s="28"/>
      <c r="B9" s="33"/>
      <c r="C9" s="28"/>
      <c r="D9" s="28"/>
      <c r="E9" s="263" t="s">
        <v>95</v>
      </c>
      <c r="F9" s="265"/>
      <c r="G9" s="265"/>
      <c r="H9" s="265"/>
      <c r="I9" s="28"/>
      <c r="J9" s="28"/>
      <c r="K9" s="28"/>
      <c r="L9" s="49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</row>
    <row r="10" spans="1:46" s="2" customFormat="1" ht="12" hidden="1" customHeight="1">
      <c r="A10" s="28"/>
      <c r="B10" s="33"/>
      <c r="C10" s="28"/>
      <c r="D10" s="117" t="s">
        <v>96</v>
      </c>
      <c r="E10" s="28"/>
      <c r="F10" s="28"/>
      <c r="G10" s="28"/>
      <c r="H10" s="28"/>
      <c r="I10" s="28"/>
      <c r="J10" s="28"/>
      <c r="K10" s="28"/>
      <c r="L10" s="49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</row>
    <row r="11" spans="1:46" s="2" customFormat="1" ht="16.5" hidden="1" customHeight="1">
      <c r="A11" s="28"/>
      <c r="B11" s="33"/>
      <c r="C11" s="28"/>
      <c r="D11" s="28"/>
      <c r="E11" s="266" t="s">
        <v>411</v>
      </c>
      <c r="F11" s="265"/>
      <c r="G11" s="265"/>
      <c r="H11" s="265"/>
      <c r="I11" s="28"/>
      <c r="J11" s="28"/>
      <c r="K11" s="28"/>
      <c r="L11" s="49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</row>
    <row r="12" spans="1:46" s="2" customFormat="1" ht="11.25" hidden="1">
      <c r="A12" s="28"/>
      <c r="B12" s="33"/>
      <c r="C12" s="28"/>
      <c r="D12" s="28"/>
      <c r="E12" s="28"/>
      <c r="F12" s="28"/>
      <c r="G12" s="28"/>
      <c r="H12" s="28"/>
      <c r="I12" s="28"/>
      <c r="J12" s="28"/>
      <c r="K12" s="28"/>
      <c r="L12" s="49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</row>
    <row r="13" spans="1:46" s="2" customFormat="1" ht="12" hidden="1" customHeight="1">
      <c r="A13" s="28"/>
      <c r="B13" s="33"/>
      <c r="C13" s="28"/>
      <c r="D13" s="117" t="s">
        <v>15</v>
      </c>
      <c r="E13" s="28"/>
      <c r="F13" s="108" t="s">
        <v>18</v>
      </c>
      <c r="G13" s="28"/>
      <c r="H13" s="28"/>
      <c r="I13" s="117" t="s">
        <v>16</v>
      </c>
      <c r="J13" s="108" t="s">
        <v>1</v>
      </c>
      <c r="K13" s="28"/>
      <c r="L13" s="49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</row>
    <row r="14" spans="1:46" s="2" customFormat="1" ht="12" hidden="1" customHeight="1">
      <c r="A14" s="28"/>
      <c r="B14" s="33"/>
      <c r="C14" s="28"/>
      <c r="D14" s="117" t="s">
        <v>17</v>
      </c>
      <c r="E14" s="28"/>
      <c r="F14" s="108" t="s">
        <v>18</v>
      </c>
      <c r="G14" s="28"/>
      <c r="H14" s="28"/>
      <c r="I14" s="117" t="s">
        <v>19</v>
      </c>
      <c r="J14" s="118" t="str">
        <f>'Rekapitulácia stavby'!AN8</f>
        <v>11. 3. 2026</v>
      </c>
      <c r="K14" s="28"/>
      <c r="L14" s="49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</row>
    <row r="15" spans="1:46" s="2" customFormat="1" ht="10.9" hidden="1" customHeight="1">
      <c r="A15" s="28"/>
      <c r="B15" s="33"/>
      <c r="C15" s="28"/>
      <c r="D15" s="28"/>
      <c r="E15" s="28"/>
      <c r="F15" s="28"/>
      <c r="G15" s="28"/>
      <c r="H15" s="28"/>
      <c r="I15" s="28"/>
      <c r="J15" s="28"/>
      <c r="K15" s="28"/>
      <c r="L15" s="49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</row>
    <row r="16" spans="1:46" s="2" customFormat="1" ht="12" hidden="1" customHeight="1">
      <c r="A16" s="28"/>
      <c r="B16" s="33"/>
      <c r="C16" s="28"/>
      <c r="D16" s="117" t="s">
        <v>21</v>
      </c>
      <c r="E16" s="28"/>
      <c r="F16" s="28"/>
      <c r="G16" s="28"/>
      <c r="H16" s="28"/>
      <c r="I16" s="117" t="s">
        <v>22</v>
      </c>
      <c r="J16" s="108" t="s">
        <v>1</v>
      </c>
      <c r="K16" s="28"/>
      <c r="L16" s="49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</row>
    <row r="17" spans="1:31" s="2" customFormat="1" ht="18" hidden="1" customHeight="1">
      <c r="A17" s="28"/>
      <c r="B17" s="33"/>
      <c r="C17" s="28"/>
      <c r="D17" s="28"/>
      <c r="E17" s="108" t="s">
        <v>18</v>
      </c>
      <c r="F17" s="28"/>
      <c r="G17" s="28"/>
      <c r="H17" s="28"/>
      <c r="I17" s="117" t="s">
        <v>23</v>
      </c>
      <c r="J17" s="108" t="s">
        <v>1</v>
      </c>
      <c r="K17" s="28"/>
      <c r="L17" s="49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</row>
    <row r="18" spans="1:31" s="2" customFormat="1" ht="6.95" hidden="1" customHeight="1">
      <c r="A18" s="28"/>
      <c r="B18" s="33"/>
      <c r="C18" s="28"/>
      <c r="D18" s="28"/>
      <c r="E18" s="28"/>
      <c r="F18" s="28"/>
      <c r="G18" s="28"/>
      <c r="H18" s="28"/>
      <c r="I18" s="28"/>
      <c r="J18" s="28"/>
      <c r="K18" s="28"/>
      <c r="L18" s="49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</row>
    <row r="19" spans="1:31" s="2" customFormat="1" ht="12" hidden="1" customHeight="1">
      <c r="A19" s="28"/>
      <c r="B19" s="33"/>
      <c r="C19" s="28"/>
      <c r="D19" s="117" t="s">
        <v>24</v>
      </c>
      <c r="E19" s="28"/>
      <c r="F19" s="28"/>
      <c r="G19" s="28"/>
      <c r="H19" s="28"/>
      <c r="I19" s="117" t="s">
        <v>22</v>
      </c>
      <c r="J19" s="108" t="s">
        <v>25</v>
      </c>
      <c r="K19" s="28"/>
      <c r="L19" s="49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</row>
    <row r="20" spans="1:31" s="2" customFormat="1" ht="18" hidden="1" customHeight="1">
      <c r="A20" s="28"/>
      <c r="B20" s="33"/>
      <c r="C20" s="28"/>
      <c r="D20" s="28"/>
      <c r="E20" s="108" t="s">
        <v>26</v>
      </c>
      <c r="F20" s="28"/>
      <c r="G20" s="28"/>
      <c r="H20" s="28"/>
      <c r="I20" s="117" t="s">
        <v>23</v>
      </c>
      <c r="J20" s="108" t="s">
        <v>27</v>
      </c>
      <c r="K20" s="28"/>
      <c r="L20" s="49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</row>
    <row r="21" spans="1:31" s="2" customFormat="1" ht="6.95" hidden="1" customHeight="1">
      <c r="A21" s="28"/>
      <c r="B21" s="33"/>
      <c r="C21" s="28"/>
      <c r="D21" s="28"/>
      <c r="E21" s="28"/>
      <c r="F21" s="28"/>
      <c r="G21" s="28"/>
      <c r="H21" s="28"/>
      <c r="I21" s="28"/>
      <c r="J21" s="28"/>
      <c r="K21" s="28"/>
      <c r="L21" s="49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</row>
    <row r="22" spans="1:31" s="2" customFormat="1" ht="12" hidden="1" customHeight="1">
      <c r="A22" s="28"/>
      <c r="B22" s="33"/>
      <c r="C22" s="28"/>
      <c r="D22" s="117" t="s">
        <v>28</v>
      </c>
      <c r="E22" s="28"/>
      <c r="F22" s="28"/>
      <c r="G22" s="28"/>
      <c r="H22" s="28"/>
      <c r="I22" s="117" t="s">
        <v>22</v>
      </c>
      <c r="J22" s="108" t="s">
        <v>1</v>
      </c>
      <c r="K22" s="28"/>
      <c r="L22" s="49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</row>
    <row r="23" spans="1:31" s="2" customFormat="1" ht="18" hidden="1" customHeight="1">
      <c r="A23" s="28"/>
      <c r="B23" s="33"/>
      <c r="C23" s="28"/>
      <c r="D23" s="28"/>
      <c r="E23" s="108" t="s">
        <v>18</v>
      </c>
      <c r="F23" s="28"/>
      <c r="G23" s="28"/>
      <c r="H23" s="28"/>
      <c r="I23" s="117" t="s">
        <v>23</v>
      </c>
      <c r="J23" s="108" t="s">
        <v>1</v>
      </c>
      <c r="K23" s="28"/>
      <c r="L23" s="49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</row>
    <row r="24" spans="1:31" s="2" customFormat="1" ht="6.95" hidden="1" customHeight="1">
      <c r="A24" s="28"/>
      <c r="B24" s="33"/>
      <c r="C24" s="28"/>
      <c r="D24" s="28"/>
      <c r="E24" s="28"/>
      <c r="F24" s="28"/>
      <c r="G24" s="28"/>
      <c r="H24" s="28"/>
      <c r="I24" s="28"/>
      <c r="J24" s="28"/>
      <c r="K24" s="28"/>
      <c r="L24" s="49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</row>
    <row r="25" spans="1:31" s="2" customFormat="1" ht="12" hidden="1" customHeight="1">
      <c r="A25" s="28"/>
      <c r="B25" s="33"/>
      <c r="C25" s="28"/>
      <c r="D25" s="117" t="s">
        <v>30</v>
      </c>
      <c r="E25" s="28"/>
      <c r="F25" s="28"/>
      <c r="G25" s="28"/>
      <c r="H25" s="28"/>
      <c r="I25" s="117" t="s">
        <v>22</v>
      </c>
      <c r="J25" s="108" t="s">
        <v>1</v>
      </c>
      <c r="K25" s="28"/>
      <c r="L25" s="49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</row>
    <row r="26" spans="1:31" s="2" customFormat="1" ht="18" hidden="1" customHeight="1">
      <c r="A26" s="28"/>
      <c r="B26" s="33"/>
      <c r="C26" s="28"/>
      <c r="D26" s="28"/>
      <c r="E26" s="108" t="s">
        <v>18</v>
      </c>
      <c r="F26" s="28"/>
      <c r="G26" s="28"/>
      <c r="H26" s="28"/>
      <c r="I26" s="117" t="s">
        <v>23</v>
      </c>
      <c r="J26" s="108" t="s">
        <v>1</v>
      </c>
      <c r="K26" s="28"/>
      <c r="L26" s="49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</row>
    <row r="27" spans="1:31" s="2" customFormat="1" ht="6.95" hidden="1" customHeight="1">
      <c r="A27" s="28"/>
      <c r="B27" s="33"/>
      <c r="C27" s="28"/>
      <c r="D27" s="28"/>
      <c r="E27" s="28"/>
      <c r="F27" s="28"/>
      <c r="G27" s="28"/>
      <c r="H27" s="28"/>
      <c r="I27" s="28"/>
      <c r="J27" s="28"/>
      <c r="K27" s="28"/>
      <c r="L27" s="49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</row>
    <row r="28" spans="1:31" s="2" customFormat="1" ht="12" hidden="1" customHeight="1">
      <c r="A28" s="28"/>
      <c r="B28" s="33"/>
      <c r="C28" s="28"/>
      <c r="D28" s="117" t="s">
        <v>31</v>
      </c>
      <c r="E28" s="28"/>
      <c r="F28" s="28"/>
      <c r="G28" s="28"/>
      <c r="H28" s="28"/>
      <c r="I28" s="28"/>
      <c r="J28" s="28"/>
      <c r="K28" s="28"/>
      <c r="L28" s="49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</row>
    <row r="29" spans="1:31" s="8" customFormat="1" ht="16.5" hidden="1" customHeight="1">
      <c r="A29" s="119"/>
      <c r="B29" s="120"/>
      <c r="C29" s="119"/>
      <c r="D29" s="119"/>
      <c r="E29" s="267" t="s">
        <v>1</v>
      </c>
      <c r="F29" s="267"/>
      <c r="G29" s="267"/>
      <c r="H29" s="267"/>
      <c r="I29" s="119"/>
      <c r="J29" s="119"/>
      <c r="K29" s="119"/>
      <c r="L29" s="121"/>
      <c r="S29" s="119"/>
      <c r="T29" s="119"/>
      <c r="U29" s="119"/>
      <c r="V29" s="119"/>
      <c r="W29" s="119"/>
      <c r="X29" s="119"/>
      <c r="Y29" s="119"/>
      <c r="Z29" s="119"/>
      <c r="AA29" s="119"/>
      <c r="AB29" s="119"/>
      <c r="AC29" s="119"/>
      <c r="AD29" s="119"/>
      <c r="AE29" s="119"/>
    </row>
    <row r="30" spans="1:31" s="2" customFormat="1" ht="6.95" hidden="1" customHeight="1">
      <c r="A30" s="28"/>
      <c r="B30" s="33"/>
      <c r="C30" s="28"/>
      <c r="D30" s="28"/>
      <c r="E30" s="28"/>
      <c r="F30" s="28"/>
      <c r="G30" s="28"/>
      <c r="H30" s="28"/>
      <c r="I30" s="28"/>
      <c r="J30" s="28"/>
      <c r="K30" s="28"/>
      <c r="L30" s="49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</row>
    <row r="31" spans="1:31" s="2" customFormat="1" ht="6.95" hidden="1" customHeight="1">
      <c r="A31" s="28"/>
      <c r="B31" s="33"/>
      <c r="C31" s="28"/>
      <c r="D31" s="122"/>
      <c r="E31" s="122"/>
      <c r="F31" s="122"/>
      <c r="G31" s="122"/>
      <c r="H31" s="122"/>
      <c r="I31" s="122"/>
      <c r="J31" s="122"/>
      <c r="K31" s="122"/>
      <c r="L31" s="49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</row>
    <row r="32" spans="1:31" s="2" customFormat="1" ht="25.35" hidden="1" customHeight="1">
      <c r="A32" s="28"/>
      <c r="B32" s="33"/>
      <c r="C32" s="28"/>
      <c r="D32" s="123" t="s">
        <v>32</v>
      </c>
      <c r="E32" s="28"/>
      <c r="F32" s="28"/>
      <c r="G32" s="28"/>
      <c r="H32" s="28"/>
      <c r="I32" s="28"/>
      <c r="J32" s="124">
        <f>ROUND(J130, 2)</f>
        <v>10065.41</v>
      </c>
      <c r="K32" s="28"/>
      <c r="L32" s="49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</row>
    <row r="33" spans="1:31" s="2" customFormat="1" ht="6.95" hidden="1" customHeight="1">
      <c r="A33" s="28"/>
      <c r="B33" s="33"/>
      <c r="C33" s="28"/>
      <c r="D33" s="122"/>
      <c r="E33" s="122"/>
      <c r="F33" s="122"/>
      <c r="G33" s="122"/>
      <c r="H33" s="122"/>
      <c r="I33" s="122"/>
      <c r="J33" s="122"/>
      <c r="K33" s="122"/>
      <c r="L33" s="49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</row>
    <row r="34" spans="1:31" s="2" customFormat="1" ht="14.45" hidden="1" customHeight="1">
      <c r="A34" s="28"/>
      <c r="B34" s="33"/>
      <c r="C34" s="28"/>
      <c r="D34" s="28"/>
      <c r="E34" s="28"/>
      <c r="F34" s="125" t="s">
        <v>34</v>
      </c>
      <c r="G34" s="28"/>
      <c r="H34" s="28"/>
      <c r="I34" s="125" t="s">
        <v>33</v>
      </c>
      <c r="J34" s="125" t="s">
        <v>35</v>
      </c>
      <c r="K34" s="28"/>
      <c r="L34" s="49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</row>
    <row r="35" spans="1:31" s="2" customFormat="1" ht="14.45" hidden="1" customHeight="1">
      <c r="A35" s="28"/>
      <c r="B35" s="33"/>
      <c r="C35" s="28"/>
      <c r="D35" s="126" t="s">
        <v>36</v>
      </c>
      <c r="E35" s="127" t="s">
        <v>37</v>
      </c>
      <c r="F35" s="128">
        <f>ROUND((SUM(BE130:BE176)),  2)</f>
        <v>0</v>
      </c>
      <c r="G35" s="129"/>
      <c r="H35" s="129"/>
      <c r="I35" s="130">
        <v>0.23</v>
      </c>
      <c r="J35" s="128">
        <f>ROUND(((SUM(BE130:BE176))*I35),  2)</f>
        <v>0</v>
      </c>
      <c r="K35" s="28"/>
      <c r="L35" s="49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</row>
    <row r="36" spans="1:31" s="2" customFormat="1" ht="14.45" hidden="1" customHeight="1">
      <c r="A36" s="28"/>
      <c r="B36" s="33"/>
      <c r="C36" s="28"/>
      <c r="D36" s="28"/>
      <c r="E36" s="127" t="s">
        <v>38</v>
      </c>
      <c r="F36" s="131">
        <f>ROUND((SUM(BF130:BF176)),  2)</f>
        <v>10065.41</v>
      </c>
      <c r="G36" s="28"/>
      <c r="H36" s="28"/>
      <c r="I36" s="132">
        <v>0.23</v>
      </c>
      <c r="J36" s="131">
        <f>ROUND(((SUM(BF130:BF176))*I36),  2)</f>
        <v>2315.04</v>
      </c>
      <c r="K36" s="28"/>
      <c r="L36" s="49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</row>
    <row r="37" spans="1:31" s="2" customFormat="1" ht="14.45" hidden="1" customHeight="1">
      <c r="A37" s="28"/>
      <c r="B37" s="33"/>
      <c r="C37" s="28"/>
      <c r="D37" s="28"/>
      <c r="E37" s="117" t="s">
        <v>39</v>
      </c>
      <c r="F37" s="131">
        <f>ROUND((SUM(BG130:BG176)),  2)</f>
        <v>0</v>
      </c>
      <c r="G37" s="28"/>
      <c r="H37" s="28"/>
      <c r="I37" s="132">
        <v>0.23</v>
      </c>
      <c r="J37" s="131">
        <f>0</f>
        <v>0</v>
      </c>
      <c r="K37" s="28"/>
      <c r="L37" s="49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</row>
    <row r="38" spans="1:31" s="2" customFormat="1" ht="14.45" hidden="1" customHeight="1">
      <c r="A38" s="28"/>
      <c r="B38" s="33"/>
      <c r="C38" s="28"/>
      <c r="D38" s="28"/>
      <c r="E38" s="117" t="s">
        <v>40</v>
      </c>
      <c r="F38" s="131">
        <f>ROUND((SUM(BH130:BH176)),  2)</f>
        <v>0</v>
      </c>
      <c r="G38" s="28"/>
      <c r="H38" s="28"/>
      <c r="I38" s="132">
        <v>0.23</v>
      </c>
      <c r="J38" s="131">
        <f>0</f>
        <v>0</v>
      </c>
      <c r="K38" s="28"/>
      <c r="L38" s="49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</row>
    <row r="39" spans="1:31" s="2" customFormat="1" ht="14.45" hidden="1" customHeight="1">
      <c r="A39" s="28"/>
      <c r="B39" s="33"/>
      <c r="C39" s="28"/>
      <c r="D39" s="28"/>
      <c r="E39" s="127" t="s">
        <v>41</v>
      </c>
      <c r="F39" s="128">
        <f>ROUND((SUM(BI130:BI176)),  2)</f>
        <v>0</v>
      </c>
      <c r="G39" s="129"/>
      <c r="H39" s="129"/>
      <c r="I39" s="130">
        <v>0</v>
      </c>
      <c r="J39" s="128">
        <f>0</f>
        <v>0</v>
      </c>
      <c r="K39" s="28"/>
      <c r="L39" s="49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</row>
    <row r="40" spans="1:31" s="2" customFormat="1" ht="6.95" hidden="1" customHeight="1">
      <c r="A40" s="28"/>
      <c r="B40" s="33"/>
      <c r="C40" s="28"/>
      <c r="D40" s="28"/>
      <c r="E40" s="28"/>
      <c r="F40" s="28"/>
      <c r="G40" s="28"/>
      <c r="H40" s="28"/>
      <c r="I40" s="28"/>
      <c r="J40" s="28"/>
      <c r="K40" s="28"/>
      <c r="L40" s="49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</row>
    <row r="41" spans="1:31" s="2" customFormat="1" ht="25.35" hidden="1" customHeight="1">
      <c r="A41" s="28"/>
      <c r="B41" s="33"/>
      <c r="C41" s="133"/>
      <c r="D41" s="134" t="s">
        <v>42</v>
      </c>
      <c r="E41" s="135"/>
      <c r="F41" s="135"/>
      <c r="G41" s="136" t="s">
        <v>43</v>
      </c>
      <c r="H41" s="137" t="s">
        <v>44</v>
      </c>
      <c r="I41" s="135"/>
      <c r="J41" s="138">
        <f>SUM(J32:J39)</f>
        <v>12380.45</v>
      </c>
      <c r="K41" s="139"/>
      <c r="L41" s="49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</row>
    <row r="42" spans="1:31" s="2" customFormat="1" ht="14.45" hidden="1" customHeight="1">
      <c r="A42" s="28"/>
      <c r="B42" s="33"/>
      <c r="C42" s="28"/>
      <c r="D42" s="28"/>
      <c r="E42" s="28"/>
      <c r="F42" s="28"/>
      <c r="G42" s="28"/>
      <c r="H42" s="28"/>
      <c r="I42" s="28"/>
      <c r="J42" s="28"/>
      <c r="K42" s="28"/>
      <c r="L42" s="49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</row>
    <row r="43" spans="1:31" s="1" customFormat="1" ht="14.45" hidden="1" customHeight="1">
      <c r="B43" s="17"/>
      <c r="L43" s="17"/>
    </row>
    <row r="44" spans="1:31" s="1" customFormat="1" ht="14.45" hidden="1" customHeight="1">
      <c r="B44" s="17"/>
      <c r="L44" s="17"/>
    </row>
    <row r="45" spans="1:31" s="1" customFormat="1" ht="14.45" hidden="1" customHeight="1">
      <c r="B45" s="17"/>
      <c r="L45" s="17"/>
    </row>
    <row r="46" spans="1:31" s="1" customFormat="1" ht="14.45" hidden="1" customHeight="1">
      <c r="B46" s="17"/>
      <c r="L46" s="17"/>
    </row>
    <row r="47" spans="1:31" s="1" customFormat="1" ht="14.45" hidden="1" customHeight="1">
      <c r="B47" s="17"/>
      <c r="L47" s="17"/>
    </row>
    <row r="48" spans="1:31" s="1" customFormat="1" ht="14.45" hidden="1" customHeight="1">
      <c r="B48" s="17"/>
      <c r="L48" s="17"/>
    </row>
    <row r="49" spans="1:31" s="1" customFormat="1" ht="14.45" hidden="1" customHeight="1">
      <c r="B49" s="17"/>
      <c r="L49" s="17"/>
    </row>
    <row r="50" spans="1:31" s="2" customFormat="1" ht="14.45" hidden="1" customHeight="1">
      <c r="B50" s="49"/>
      <c r="D50" s="140" t="s">
        <v>45</v>
      </c>
      <c r="E50" s="141"/>
      <c r="F50" s="141"/>
      <c r="G50" s="140" t="s">
        <v>46</v>
      </c>
      <c r="H50" s="141"/>
      <c r="I50" s="141"/>
      <c r="J50" s="141"/>
      <c r="K50" s="141"/>
      <c r="L50" s="49"/>
    </row>
    <row r="51" spans="1:31" ht="11.25" hidden="1">
      <c r="B51" s="17"/>
      <c r="L51" s="17"/>
    </row>
    <row r="52" spans="1:31" ht="11.25" hidden="1">
      <c r="B52" s="17"/>
      <c r="L52" s="17"/>
    </row>
    <row r="53" spans="1:31" ht="11.25" hidden="1">
      <c r="B53" s="17"/>
      <c r="L53" s="17"/>
    </row>
    <row r="54" spans="1:31" ht="11.25" hidden="1">
      <c r="B54" s="17"/>
      <c r="L54" s="17"/>
    </row>
    <row r="55" spans="1:31" ht="11.25" hidden="1">
      <c r="B55" s="17"/>
      <c r="L55" s="17"/>
    </row>
    <row r="56" spans="1:31" ht="11.25" hidden="1">
      <c r="B56" s="17"/>
      <c r="L56" s="17"/>
    </row>
    <row r="57" spans="1:31" ht="11.25" hidden="1">
      <c r="B57" s="17"/>
      <c r="L57" s="17"/>
    </row>
    <row r="58" spans="1:31" ht="11.25" hidden="1">
      <c r="B58" s="17"/>
      <c r="L58" s="17"/>
    </row>
    <row r="59" spans="1:31" ht="11.25" hidden="1">
      <c r="B59" s="17"/>
      <c r="L59" s="17"/>
    </row>
    <row r="60" spans="1:31" ht="11.25" hidden="1">
      <c r="B60" s="17"/>
      <c r="L60" s="17"/>
    </row>
    <row r="61" spans="1:31" s="2" customFormat="1" ht="12.75" hidden="1">
      <c r="A61" s="28"/>
      <c r="B61" s="33"/>
      <c r="C61" s="28"/>
      <c r="D61" s="142" t="s">
        <v>47</v>
      </c>
      <c r="E61" s="143"/>
      <c r="F61" s="144" t="s">
        <v>48</v>
      </c>
      <c r="G61" s="142" t="s">
        <v>47</v>
      </c>
      <c r="H61" s="143"/>
      <c r="I61" s="143"/>
      <c r="J61" s="145" t="s">
        <v>48</v>
      </c>
      <c r="K61" s="143"/>
      <c r="L61" s="49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</row>
    <row r="62" spans="1:31" ht="11.25" hidden="1">
      <c r="B62" s="17"/>
      <c r="L62" s="17"/>
    </row>
    <row r="63" spans="1:31" ht="11.25" hidden="1">
      <c r="B63" s="17"/>
      <c r="L63" s="17"/>
    </row>
    <row r="64" spans="1:31" ht="11.25" hidden="1">
      <c r="B64" s="17"/>
      <c r="L64" s="17"/>
    </row>
    <row r="65" spans="1:31" s="2" customFormat="1" ht="12.75" hidden="1">
      <c r="A65" s="28"/>
      <c r="B65" s="33"/>
      <c r="C65" s="28"/>
      <c r="D65" s="140" t="s">
        <v>49</v>
      </c>
      <c r="E65" s="146"/>
      <c r="F65" s="146"/>
      <c r="G65" s="140" t="s">
        <v>50</v>
      </c>
      <c r="H65" s="146"/>
      <c r="I65" s="146"/>
      <c r="J65" s="146"/>
      <c r="K65" s="146"/>
      <c r="L65" s="49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</row>
    <row r="66" spans="1:31" ht="11.25" hidden="1">
      <c r="B66" s="17"/>
      <c r="L66" s="17"/>
    </row>
    <row r="67" spans="1:31" ht="11.25" hidden="1">
      <c r="B67" s="17"/>
      <c r="L67" s="17"/>
    </row>
    <row r="68" spans="1:31" ht="11.25" hidden="1">
      <c r="B68" s="17"/>
      <c r="L68" s="17"/>
    </row>
    <row r="69" spans="1:31" ht="11.25" hidden="1">
      <c r="B69" s="17"/>
      <c r="L69" s="17"/>
    </row>
    <row r="70" spans="1:31" ht="11.25" hidden="1">
      <c r="B70" s="17"/>
      <c r="L70" s="17"/>
    </row>
    <row r="71" spans="1:31" ht="11.25" hidden="1">
      <c r="B71" s="17"/>
      <c r="L71" s="17"/>
    </row>
    <row r="72" spans="1:31" ht="11.25" hidden="1">
      <c r="B72" s="17"/>
      <c r="L72" s="17"/>
    </row>
    <row r="73" spans="1:31" ht="11.25" hidden="1">
      <c r="B73" s="17"/>
      <c r="L73" s="17"/>
    </row>
    <row r="74" spans="1:31" ht="11.25" hidden="1">
      <c r="B74" s="17"/>
      <c r="L74" s="17"/>
    </row>
    <row r="75" spans="1:31" ht="11.25" hidden="1">
      <c r="B75" s="17"/>
      <c r="L75" s="17"/>
    </row>
    <row r="76" spans="1:31" s="2" customFormat="1" ht="12.75" hidden="1">
      <c r="A76" s="28"/>
      <c r="B76" s="33"/>
      <c r="C76" s="28"/>
      <c r="D76" s="142" t="s">
        <v>47</v>
      </c>
      <c r="E76" s="143"/>
      <c r="F76" s="144" t="s">
        <v>48</v>
      </c>
      <c r="G76" s="142" t="s">
        <v>47</v>
      </c>
      <c r="H76" s="143"/>
      <c r="I76" s="143"/>
      <c r="J76" s="145" t="s">
        <v>48</v>
      </c>
      <c r="K76" s="143"/>
      <c r="L76" s="49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</row>
    <row r="77" spans="1:31" s="2" customFormat="1" ht="14.45" hidden="1" customHeight="1">
      <c r="A77" s="28"/>
      <c r="B77" s="147"/>
      <c r="C77" s="148"/>
      <c r="D77" s="148"/>
      <c r="E77" s="148"/>
      <c r="F77" s="148"/>
      <c r="G77" s="148"/>
      <c r="H77" s="148"/>
      <c r="I77" s="148"/>
      <c r="J77" s="148"/>
      <c r="K77" s="148"/>
      <c r="L77" s="49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</row>
    <row r="78" spans="1:31" ht="11.25" hidden="1"/>
    <row r="79" spans="1:31" ht="11.25" hidden="1"/>
    <row r="80" spans="1:31" ht="11.25" hidden="1"/>
    <row r="81" spans="1:31" s="2" customFormat="1" ht="6.95" hidden="1" customHeight="1">
      <c r="A81" s="28"/>
      <c r="B81" s="149"/>
      <c r="C81" s="150"/>
      <c r="D81" s="150"/>
      <c r="E81" s="150"/>
      <c r="F81" s="150"/>
      <c r="G81" s="150"/>
      <c r="H81" s="150"/>
      <c r="I81" s="150"/>
      <c r="J81" s="150"/>
      <c r="K81" s="150"/>
      <c r="L81" s="49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</row>
    <row r="82" spans="1:31" s="2" customFormat="1" ht="24.95" hidden="1" customHeight="1">
      <c r="A82" s="28"/>
      <c r="B82" s="29"/>
      <c r="C82" s="20" t="s">
        <v>98</v>
      </c>
      <c r="D82" s="30"/>
      <c r="E82" s="30"/>
      <c r="F82" s="30"/>
      <c r="G82" s="30"/>
      <c r="H82" s="30"/>
      <c r="I82" s="30"/>
      <c r="J82" s="30"/>
      <c r="K82" s="30"/>
      <c r="L82" s="49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</row>
    <row r="83" spans="1:31" s="2" customFormat="1" ht="6.95" hidden="1" customHeight="1">
      <c r="A83" s="28"/>
      <c r="B83" s="29"/>
      <c r="C83" s="30"/>
      <c r="D83" s="30"/>
      <c r="E83" s="30"/>
      <c r="F83" s="30"/>
      <c r="G83" s="30"/>
      <c r="H83" s="30"/>
      <c r="I83" s="30"/>
      <c r="J83" s="30"/>
      <c r="K83" s="30"/>
      <c r="L83" s="49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</row>
    <row r="84" spans="1:31" s="2" customFormat="1" ht="12" hidden="1" customHeight="1">
      <c r="A84" s="28"/>
      <c r="B84" s="29"/>
      <c r="C84" s="25" t="s">
        <v>13</v>
      </c>
      <c r="D84" s="30"/>
      <c r="E84" s="30"/>
      <c r="F84" s="30"/>
      <c r="G84" s="30"/>
      <c r="H84" s="30"/>
      <c r="I84" s="30"/>
      <c r="J84" s="30"/>
      <c r="K84" s="30"/>
      <c r="L84" s="49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</row>
    <row r="85" spans="1:31" s="2" customFormat="1" ht="26.25" hidden="1" customHeight="1">
      <c r="A85" s="28"/>
      <c r="B85" s="29"/>
      <c r="C85" s="30"/>
      <c r="D85" s="30"/>
      <c r="E85" s="268" t="str">
        <f>E7</f>
        <v>Rekonštrukcia striech na objekte Domova mládeže a jedálne budovy školy - PD</v>
      </c>
      <c r="F85" s="269"/>
      <c r="G85" s="269"/>
      <c r="H85" s="269"/>
      <c r="I85" s="30"/>
      <c r="J85" s="30"/>
      <c r="K85" s="30"/>
      <c r="L85" s="49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</row>
    <row r="86" spans="1:31" s="1" customFormat="1" ht="12" hidden="1" customHeight="1">
      <c r="B86" s="18"/>
      <c r="C86" s="25" t="s">
        <v>94</v>
      </c>
      <c r="D86" s="19"/>
      <c r="E86" s="19"/>
      <c r="F86" s="19"/>
      <c r="G86" s="19"/>
      <c r="H86" s="19"/>
      <c r="I86" s="19"/>
      <c r="J86" s="19"/>
      <c r="K86" s="19"/>
      <c r="L86" s="17"/>
    </row>
    <row r="87" spans="1:31" s="2" customFormat="1" ht="16.5" hidden="1" customHeight="1">
      <c r="A87" s="28"/>
      <c r="B87" s="29"/>
      <c r="C87" s="30"/>
      <c r="D87" s="30"/>
      <c r="E87" s="268" t="s">
        <v>95</v>
      </c>
      <c r="F87" s="270"/>
      <c r="G87" s="270"/>
      <c r="H87" s="270"/>
      <c r="I87" s="30"/>
      <c r="J87" s="30"/>
      <c r="K87" s="30"/>
      <c r="L87" s="49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</row>
    <row r="88" spans="1:31" s="2" customFormat="1" ht="12" hidden="1" customHeight="1">
      <c r="A88" s="28"/>
      <c r="B88" s="29"/>
      <c r="C88" s="25" t="s">
        <v>96</v>
      </c>
      <c r="D88" s="30"/>
      <c r="E88" s="30"/>
      <c r="F88" s="30"/>
      <c r="G88" s="30"/>
      <c r="H88" s="30"/>
      <c r="I88" s="30"/>
      <c r="J88" s="30"/>
      <c r="K88" s="30"/>
      <c r="L88" s="49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</row>
    <row r="89" spans="1:31" s="2" customFormat="1" ht="16.5" hidden="1" customHeight="1">
      <c r="A89" s="28"/>
      <c r="B89" s="29"/>
      <c r="C89" s="30"/>
      <c r="D89" s="30"/>
      <c r="E89" s="220" t="str">
        <f>E11</f>
        <v>SO 02.3 - Bleskozvod a uzemnenie</v>
      </c>
      <c r="F89" s="270"/>
      <c r="G89" s="270"/>
      <c r="H89" s="270"/>
      <c r="I89" s="30"/>
      <c r="J89" s="30"/>
      <c r="K89" s="30"/>
      <c r="L89" s="49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</row>
    <row r="90" spans="1:31" s="2" customFormat="1" ht="6.95" hidden="1" customHeight="1">
      <c r="A90" s="28"/>
      <c r="B90" s="29"/>
      <c r="C90" s="30"/>
      <c r="D90" s="30"/>
      <c r="E90" s="30"/>
      <c r="F90" s="30"/>
      <c r="G90" s="30"/>
      <c r="H90" s="30"/>
      <c r="I90" s="30"/>
      <c r="J90" s="30"/>
      <c r="K90" s="30"/>
      <c r="L90" s="49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</row>
    <row r="91" spans="1:31" s="2" customFormat="1" ht="12" hidden="1" customHeight="1">
      <c r="A91" s="28"/>
      <c r="B91" s="29"/>
      <c r="C91" s="25" t="s">
        <v>17</v>
      </c>
      <c r="D91" s="30"/>
      <c r="E91" s="30"/>
      <c r="F91" s="23" t="str">
        <f>F14</f>
        <v xml:space="preserve"> </v>
      </c>
      <c r="G91" s="30"/>
      <c r="H91" s="30"/>
      <c r="I91" s="25" t="s">
        <v>19</v>
      </c>
      <c r="J91" s="64" t="str">
        <f>IF(J14="","",J14)</f>
        <v>11. 3. 2026</v>
      </c>
      <c r="K91" s="30"/>
      <c r="L91" s="49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</row>
    <row r="92" spans="1:31" s="2" customFormat="1" ht="6.95" hidden="1" customHeight="1">
      <c r="A92" s="28"/>
      <c r="B92" s="29"/>
      <c r="C92" s="30"/>
      <c r="D92" s="30"/>
      <c r="E92" s="30"/>
      <c r="F92" s="30"/>
      <c r="G92" s="30"/>
      <c r="H92" s="30"/>
      <c r="I92" s="30"/>
      <c r="J92" s="30"/>
      <c r="K92" s="30"/>
      <c r="L92" s="49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</row>
    <row r="93" spans="1:31" s="2" customFormat="1" ht="15.2" hidden="1" customHeight="1">
      <c r="A93" s="28"/>
      <c r="B93" s="29"/>
      <c r="C93" s="25" t="s">
        <v>21</v>
      </c>
      <c r="D93" s="30"/>
      <c r="E93" s="30"/>
      <c r="F93" s="23" t="str">
        <f>E17</f>
        <v xml:space="preserve"> </v>
      </c>
      <c r="G93" s="30"/>
      <c r="H93" s="30"/>
      <c r="I93" s="25" t="s">
        <v>28</v>
      </c>
      <c r="J93" s="26" t="str">
        <f>E23</f>
        <v xml:space="preserve"> </v>
      </c>
      <c r="K93" s="30"/>
      <c r="L93" s="49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</row>
    <row r="94" spans="1:31" s="2" customFormat="1" ht="15.2" hidden="1" customHeight="1">
      <c r="A94" s="28"/>
      <c r="B94" s="29"/>
      <c r="C94" s="25" t="s">
        <v>24</v>
      </c>
      <c r="D94" s="30"/>
      <c r="E94" s="30"/>
      <c r="F94" s="23" t="str">
        <f>IF(E20="","",E20)</f>
        <v>Swietelsky-Slovakia spol. s r.o.</v>
      </c>
      <c r="G94" s="30"/>
      <c r="H94" s="30"/>
      <c r="I94" s="25" t="s">
        <v>30</v>
      </c>
      <c r="J94" s="26" t="str">
        <f>E26</f>
        <v xml:space="preserve"> </v>
      </c>
      <c r="K94" s="30"/>
      <c r="L94" s="49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</row>
    <row r="95" spans="1:31" s="2" customFormat="1" ht="10.35" hidden="1" customHeight="1">
      <c r="A95" s="28"/>
      <c r="B95" s="29"/>
      <c r="C95" s="30"/>
      <c r="D95" s="30"/>
      <c r="E95" s="30"/>
      <c r="F95" s="30"/>
      <c r="G95" s="30"/>
      <c r="H95" s="30"/>
      <c r="I95" s="30"/>
      <c r="J95" s="30"/>
      <c r="K95" s="30"/>
      <c r="L95" s="49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</row>
    <row r="96" spans="1:31" s="2" customFormat="1" ht="29.25" hidden="1" customHeight="1">
      <c r="A96" s="28"/>
      <c r="B96" s="29"/>
      <c r="C96" s="151" t="s">
        <v>99</v>
      </c>
      <c r="D96" s="152"/>
      <c r="E96" s="152"/>
      <c r="F96" s="152"/>
      <c r="G96" s="152"/>
      <c r="H96" s="152"/>
      <c r="I96" s="152"/>
      <c r="J96" s="153" t="s">
        <v>100</v>
      </c>
      <c r="K96" s="152"/>
      <c r="L96" s="49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</row>
    <row r="97" spans="1:47" s="2" customFormat="1" ht="10.35" hidden="1" customHeight="1">
      <c r="A97" s="28"/>
      <c r="B97" s="29"/>
      <c r="C97" s="30"/>
      <c r="D97" s="30"/>
      <c r="E97" s="30"/>
      <c r="F97" s="30"/>
      <c r="G97" s="30"/>
      <c r="H97" s="30"/>
      <c r="I97" s="30"/>
      <c r="J97" s="30"/>
      <c r="K97" s="30"/>
      <c r="L97" s="49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</row>
    <row r="98" spans="1:47" s="2" customFormat="1" ht="22.9" hidden="1" customHeight="1">
      <c r="A98" s="28"/>
      <c r="B98" s="29"/>
      <c r="C98" s="154" t="s">
        <v>101</v>
      </c>
      <c r="D98" s="30"/>
      <c r="E98" s="30"/>
      <c r="F98" s="30"/>
      <c r="G98" s="30"/>
      <c r="H98" s="30"/>
      <c r="I98" s="30"/>
      <c r="J98" s="82">
        <f>J130</f>
        <v>10065.41</v>
      </c>
      <c r="K98" s="30"/>
      <c r="L98" s="49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U98" s="14" t="s">
        <v>102</v>
      </c>
    </row>
    <row r="99" spans="1:47" s="9" customFormat="1" ht="24.95" hidden="1" customHeight="1">
      <c r="B99" s="155"/>
      <c r="C99" s="156"/>
      <c r="D99" s="157" t="s">
        <v>412</v>
      </c>
      <c r="E99" s="158"/>
      <c r="F99" s="158"/>
      <c r="G99" s="158"/>
      <c r="H99" s="158"/>
      <c r="I99" s="158"/>
      <c r="J99" s="159">
        <f>J131</f>
        <v>0</v>
      </c>
      <c r="K99" s="156"/>
      <c r="L99" s="160"/>
    </row>
    <row r="100" spans="1:47" s="9" customFormat="1" ht="24.95" hidden="1" customHeight="1">
      <c r="B100" s="155"/>
      <c r="C100" s="156"/>
      <c r="D100" s="157" t="s">
        <v>413</v>
      </c>
      <c r="E100" s="158"/>
      <c r="F100" s="158"/>
      <c r="G100" s="158"/>
      <c r="H100" s="158"/>
      <c r="I100" s="158"/>
      <c r="J100" s="159">
        <f>J132</f>
        <v>298.89999999999998</v>
      </c>
      <c r="K100" s="156"/>
      <c r="L100" s="160"/>
    </row>
    <row r="101" spans="1:47" s="9" customFormat="1" ht="24.95" hidden="1" customHeight="1">
      <c r="B101" s="155"/>
      <c r="C101" s="156"/>
      <c r="D101" s="157" t="s">
        <v>414</v>
      </c>
      <c r="E101" s="158"/>
      <c r="F101" s="158"/>
      <c r="G101" s="158"/>
      <c r="H101" s="158"/>
      <c r="I101" s="158"/>
      <c r="J101" s="159">
        <f>J136</f>
        <v>6983.44</v>
      </c>
      <c r="K101" s="156"/>
      <c r="L101" s="160"/>
    </row>
    <row r="102" spans="1:47" s="9" customFormat="1" ht="24.95" hidden="1" customHeight="1">
      <c r="B102" s="155"/>
      <c r="C102" s="156"/>
      <c r="D102" s="157" t="s">
        <v>415</v>
      </c>
      <c r="E102" s="158"/>
      <c r="F102" s="158"/>
      <c r="G102" s="158"/>
      <c r="H102" s="158"/>
      <c r="I102" s="158"/>
      <c r="J102" s="159">
        <f>J159</f>
        <v>1208.75</v>
      </c>
      <c r="K102" s="156"/>
      <c r="L102" s="160"/>
    </row>
    <row r="103" spans="1:47" s="9" customFormat="1" ht="24.95" hidden="1" customHeight="1">
      <c r="B103" s="155"/>
      <c r="C103" s="156"/>
      <c r="D103" s="157" t="s">
        <v>416</v>
      </c>
      <c r="E103" s="158"/>
      <c r="F103" s="158"/>
      <c r="G103" s="158"/>
      <c r="H103" s="158"/>
      <c r="I103" s="158"/>
      <c r="J103" s="159">
        <f>J162</f>
        <v>8.52</v>
      </c>
      <c r="K103" s="156"/>
      <c r="L103" s="160"/>
    </row>
    <row r="104" spans="1:47" s="9" customFormat="1" ht="24.95" hidden="1" customHeight="1">
      <c r="B104" s="155"/>
      <c r="C104" s="156"/>
      <c r="D104" s="157" t="s">
        <v>417</v>
      </c>
      <c r="E104" s="158"/>
      <c r="F104" s="158"/>
      <c r="G104" s="158"/>
      <c r="H104" s="158"/>
      <c r="I104" s="158"/>
      <c r="J104" s="159">
        <f>J164</f>
        <v>50.3</v>
      </c>
      <c r="K104" s="156"/>
      <c r="L104" s="160"/>
    </row>
    <row r="105" spans="1:47" s="9" customFormat="1" ht="24.95" hidden="1" customHeight="1">
      <c r="B105" s="155"/>
      <c r="C105" s="156"/>
      <c r="D105" s="157" t="s">
        <v>418</v>
      </c>
      <c r="E105" s="158"/>
      <c r="F105" s="158"/>
      <c r="G105" s="158"/>
      <c r="H105" s="158"/>
      <c r="I105" s="158"/>
      <c r="J105" s="159">
        <f>J166</f>
        <v>529</v>
      </c>
      <c r="K105" s="156"/>
      <c r="L105" s="160"/>
    </row>
    <row r="106" spans="1:47" s="9" customFormat="1" ht="24.95" hidden="1" customHeight="1">
      <c r="B106" s="155"/>
      <c r="C106" s="156"/>
      <c r="D106" s="157" t="s">
        <v>419</v>
      </c>
      <c r="E106" s="158"/>
      <c r="F106" s="158"/>
      <c r="G106" s="158"/>
      <c r="H106" s="158"/>
      <c r="I106" s="158"/>
      <c r="J106" s="159">
        <f>J168</f>
        <v>180.5</v>
      </c>
      <c r="K106" s="156"/>
      <c r="L106" s="160"/>
    </row>
    <row r="107" spans="1:47" s="9" customFormat="1" ht="24.95" hidden="1" customHeight="1">
      <c r="B107" s="155"/>
      <c r="C107" s="156"/>
      <c r="D107" s="157" t="s">
        <v>420</v>
      </c>
      <c r="E107" s="158"/>
      <c r="F107" s="158"/>
      <c r="G107" s="158"/>
      <c r="H107" s="158"/>
      <c r="I107" s="158"/>
      <c r="J107" s="159">
        <f>J170</f>
        <v>567.5</v>
      </c>
      <c r="K107" s="156"/>
      <c r="L107" s="160"/>
    </row>
    <row r="108" spans="1:47" s="9" customFormat="1" ht="24.95" hidden="1" customHeight="1">
      <c r="B108" s="155"/>
      <c r="C108" s="156"/>
      <c r="D108" s="157" t="s">
        <v>421</v>
      </c>
      <c r="E108" s="158"/>
      <c r="F108" s="158"/>
      <c r="G108" s="158"/>
      <c r="H108" s="158"/>
      <c r="I108" s="158"/>
      <c r="J108" s="159">
        <f>J175</f>
        <v>238.5</v>
      </c>
      <c r="K108" s="156"/>
      <c r="L108" s="160"/>
    </row>
    <row r="109" spans="1:47" s="2" customFormat="1" ht="21.75" hidden="1" customHeight="1">
      <c r="A109" s="28"/>
      <c r="B109" s="29"/>
      <c r="C109" s="30"/>
      <c r="D109" s="30"/>
      <c r="E109" s="30"/>
      <c r="F109" s="30"/>
      <c r="G109" s="30"/>
      <c r="H109" s="30"/>
      <c r="I109" s="30"/>
      <c r="J109" s="30"/>
      <c r="K109" s="30"/>
      <c r="L109" s="49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</row>
    <row r="110" spans="1:47" s="2" customFormat="1" ht="6.95" hidden="1" customHeight="1">
      <c r="A110" s="28"/>
      <c r="B110" s="52"/>
      <c r="C110" s="53"/>
      <c r="D110" s="53"/>
      <c r="E110" s="53"/>
      <c r="F110" s="53"/>
      <c r="G110" s="53"/>
      <c r="H110" s="53"/>
      <c r="I110" s="53"/>
      <c r="J110" s="53"/>
      <c r="K110" s="53"/>
      <c r="L110" s="49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</row>
    <row r="111" spans="1:47" ht="11.25" hidden="1"/>
    <row r="112" spans="1:47" ht="11.25" hidden="1"/>
    <row r="113" spans="1:31" ht="11.25" hidden="1"/>
    <row r="114" spans="1:31" s="2" customFormat="1" ht="6.95" customHeight="1">
      <c r="A114" s="28"/>
      <c r="B114" s="54"/>
      <c r="C114" s="55"/>
      <c r="D114" s="55"/>
      <c r="E114" s="55"/>
      <c r="F114" s="55"/>
      <c r="G114" s="55"/>
      <c r="H114" s="55"/>
      <c r="I114" s="55"/>
      <c r="J114" s="55"/>
      <c r="K114" s="55"/>
      <c r="L114" s="49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</row>
    <row r="115" spans="1:31" s="2" customFormat="1" ht="24.95" customHeight="1">
      <c r="A115" s="28"/>
      <c r="B115" s="29"/>
      <c r="C115" s="20" t="s">
        <v>111</v>
      </c>
      <c r="D115" s="30"/>
      <c r="E115" s="30"/>
      <c r="F115" s="30"/>
      <c r="G115" s="30"/>
      <c r="H115" s="30"/>
      <c r="I115" s="30"/>
      <c r="J115" s="30"/>
      <c r="K115" s="30"/>
      <c r="L115" s="49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</row>
    <row r="116" spans="1:31" s="2" customFormat="1" ht="6.95" customHeight="1">
      <c r="A116" s="28"/>
      <c r="B116" s="29"/>
      <c r="C116" s="30"/>
      <c r="D116" s="30"/>
      <c r="E116" s="30"/>
      <c r="F116" s="30"/>
      <c r="G116" s="30"/>
      <c r="H116" s="30"/>
      <c r="I116" s="30"/>
      <c r="J116" s="30"/>
      <c r="K116" s="30"/>
      <c r="L116" s="49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</row>
    <row r="117" spans="1:31" s="2" customFormat="1" ht="12" customHeight="1">
      <c r="A117" s="28"/>
      <c r="B117" s="29"/>
      <c r="C117" s="25" t="s">
        <v>13</v>
      </c>
      <c r="D117" s="30"/>
      <c r="E117" s="30"/>
      <c r="F117" s="30"/>
      <c r="G117" s="30"/>
      <c r="H117" s="30"/>
      <c r="I117" s="30"/>
      <c r="J117" s="30"/>
      <c r="K117" s="30"/>
      <c r="L117" s="49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</row>
    <row r="118" spans="1:31" s="2" customFormat="1" ht="26.25" customHeight="1">
      <c r="A118" s="28"/>
      <c r="B118" s="29"/>
      <c r="C118" s="30"/>
      <c r="D118" s="30"/>
      <c r="E118" s="268" t="str">
        <f>E7</f>
        <v>Rekonštrukcia striech na objekte Domova mládeže a jedálne budovy školy - PD</v>
      </c>
      <c r="F118" s="269"/>
      <c r="G118" s="269"/>
      <c r="H118" s="269"/>
      <c r="I118" s="30"/>
      <c r="J118" s="30"/>
      <c r="K118" s="30"/>
      <c r="L118" s="49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</row>
    <row r="119" spans="1:31" s="1" customFormat="1" ht="12" customHeight="1">
      <c r="B119" s="18"/>
      <c r="C119" s="25" t="s">
        <v>94</v>
      </c>
      <c r="D119" s="19"/>
      <c r="E119" s="19"/>
      <c r="F119" s="19"/>
      <c r="G119" s="19"/>
      <c r="H119" s="19"/>
      <c r="I119" s="19"/>
      <c r="J119" s="19"/>
      <c r="K119" s="19"/>
      <c r="L119" s="17"/>
    </row>
    <row r="120" spans="1:31" s="2" customFormat="1" ht="16.5" customHeight="1">
      <c r="A120" s="28"/>
      <c r="B120" s="29"/>
      <c r="C120" s="30"/>
      <c r="D120" s="30"/>
      <c r="E120" s="268" t="s">
        <v>95</v>
      </c>
      <c r="F120" s="270"/>
      <c r="G120" s="270"/>
      <c r="H120" s="270"/>
      <c r="I120" s="30"/>
      <c r="J120" s="30"/>
      <c r="K120" s="30"/>
      <c r="L120" s="49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</row>
    <row r="121" spans="1:31" s="2" customFormat="1" ht="12" customHeight="1">
      <c r="A121" s="28"/>
      <c r="B121" s="29"/>
      <c r="C121" s="25" t="s">
        <v>96</v>
      </c>
      <c r="D121" s="30"/>
      <c r="E121" s="30"/>
      <c r="F121" s="30"/>
      <c r="G121" s="30"/>
      <c r="H121" s="30"/>
      <c r="I121" s="30"/>
      <c r="J121" s="30"/>
      <c r="K121" s="30"/>
      <c r="L121" s="49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</row>
    <row r="122" spans="1:31" s="2" customFormat="1" ht="16.5" customHeight="1">
      <c r="A122" s="28"/>
      <c r="B122" s="29"/>
      <c r="C122" s="30"/>
      <c r="D122" s="30"/>
      <c r="E122" s="220" t="str">
        <f>E11</f>
        <v>SO 02.3 - Bleskozvod a uzemnenie</v>
      </c>
      <c r="F122" s="270"/>
      <c r="G122" s="270"/>
      <c r="H122" s="270"/>
      <c r="I122" s="30"/>
      <c r="J122" s="30"/>
      <c r="K122" s="30"/>
      <c r="L122" s="49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</row>
    <row r="123" spans="1:31" s="2" customFormat="1" ht="6.95" customHeight="1">
      <c r="A123" s="28"/>
      <c r="B123" s="29"/>
      <c r="C123" s="30"/>
      <c r="D123" s="30"/>
      <c r="E123" s="30"/>
      <c r="F123" s="30"/>
      <c r="G123" s="30"/>
      <c r="H123" s="30"/>
      <c r="I123" s="30"/>
      <c r="J123" s="30"/>
      <c r="K123" s="30"/>
      <c r="L123" s="49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</row>
    <row r="124" spans="1:31" s="2" customFormat="1" ht="12" customHeight="1">
      <c r="A124" s="28"/>
      <c r="B124" s="29"/>
      <c r="C124" s="25" t="s">
        <v>17</v>
      </c>
      <c r="D124" s="30"/>
      <c r="E124" s="30"/>
      <c r="F124" s="23" t="str">
        <f>F14</f>
        <v xml:space="preserve"> </v>
      </c>
      <c r="G124" s="30"/>
      <c r="H124" s="30"/>
      <c r="I124" s="25" t="s">
        <v>19</v>
      </c>
      <c r="J124" s="64" t="str">
        <f>IF(J14="","",J14)</f>
        <v>11. 3. 2026</v>
      </c>
      <c r="K124" s="30"/>
      <c r="L124" s="49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</row>
    <row r="125" spans="1:31" s="2" customFormat="1" ht="6.95" customHeight="1">
      <c r="A125" s="28"/>
      <c r="B125" s="29"/>
      <c r="C125" s="30"/>
      <c r="D125" s="30"/>
      <c r="E125" s="30"/>
      <c r="F125" s="30"/>
      <c r="G125" s="30"/>
      <c r="H125" s="30"/>
      <c r="I125" s="30"/>
      <c r="J125" s="30"/>
      <c r="K125" s="30"/>
      <c r="L125" s="49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</row>
    <row r="126" spans="1:31" s="2" customFormat="1" ht="15.2" customHeight="1">
      <c r="A126" s="28"/>
      <c r="B126" s="29"/>
      <c r="C126" s="25" t="s">
        <v>21</v>
      </c>
      <c r="D126" s="30"/>
      <c r="E126" s="30"/>
      <c r="F126" s="23" t="str">
        <f>E17</f>
        <v xml:space="preserve"> </v>
      </c>
      <c r="G126" s="30"/>
      <c r="H126" s="30"/>
      <c r="I126" s="25" t="s">
        <v>28</v>
      </c>
      <c r="J126" s="26" t="str">
        <f>E23</f>
        <v xml:space="preserve"> </v>
      </c>
      <c r="K126" s="30"/>
      <c r="L126" s="49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</row>
    <row r="127" spans="1:31" s="2" customFormat="1" ht="15.2" customHeight="1">
      <c r="A127" s="28"/>
      <c r="B127" s="29"/>
      <c r="C127" s="25" t="s">
        <v>24</v>
      </c>
      <c r="D127" s="30"/>
      <c r="E127" s="30"/>
      <c r="F127" s="23" t="str">
        <f>IF(E20="","",E20)</f>
        <v>Swietelsky-Slovakia spol. s r.o.</v>
      </c>
      <c r="G127" s="30"/>
      <c r="H127" s="30"/>
      <c r="I127" s="25" t="s">
        <v>30</v>
      </c>
      <c r="J127" s="26" t="str">
        <f>E26</f>
        <v xml:space="preserve"> </v>
      </c>
      <c r="K127" s="30"/>
      <c r="L127" s="49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</row>
    <row r="128" spans="1:31" s="2" customFormat="1" ht="10.35" customHeight="1">
      <c r="A128" s="28"/>
      <c r="B128" s="29"/>
      <c r="C128" s="30"/>
      <c r="D128" s="30"/>
      <c r="E128" s="30"/>
      <c r="F128" s="30"/>
      <c r="G128" s="30"/>
      <c r="H128" s="30"/>
      <c r="I128" s="30"/>
      <c r="J128" s="30"/>
      <c r="K128" s="30"/>
      <c r="L128" s="49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</row>
    <row r="129" spans="1:65" s="11" customFormat="1" ht="29.25" customHeight="1">
      <c r="A129" s="166"/>
      <c r="B129" s="167"/>
      <c r="C129" s="168" t="s">
        <v>112</v>
      </c>
      <c r="D129" s="169" t="s">
        <v>57</v>
      </c>
      <c r="E129" s="169" t="s">
        <v>53</v>
      </c>
      <c r="F129" s="169" t="s">
        <v>54</v>
      </c>
      <c r="G129" s="169" t="s">
        <v>113</v>
      </c>
      <c r="H129" s="169" t="s">
        <v>114</v>
      </c>
      <c r="I129" s="169" t="s">
        <v>115</v>
      </c>
      <c r="J129" s="170" t="s">
        <v>100</v>
      </c>
      <c r="K129" s="171" t="s">
        <v>116</v>
      </c>
      <c r="L129" s="172"/>
      <c r="M129" s="73" t="s">
        <v>1</v>
      </c>
      <c r="N129" s="74" t="s">
        <v>36</v>
      </c>
      <c r="O129" s="74" t="s">
        <v>117</v>
      </c>
      <c r="P129" s="74" t="s">
        <v>118</v>
      </c>
      <c r="Q129" s="74" t="s">
        <v>119</v>
      </c>
      <c r="R129" s="74" t="s">
        <v>120</v>
      </c>
      <c r="S129" s="74" t="s">
        <v>121</v>
      </c>
      <c r="T129" s="75" t="s">
        <v>122</v>
      </c>
      <c r="U129" s="166"/>
      <c r="V129" s="166"/>
      <c r="W129" s="166"/>
      <c r="X129" s="166"/>
      <c r="Y129" s="166"/>
      <c r="Z129" s="166"/>
      <c r="AA129" s="166"/>
      <c r="AB129" s="166"/>
      <c r="AC129" s="166"/>
      <c r="AD129" s="166"/>
      <c r="AE129" s="166"/>
    </row>
    <row r="130" spans="1:65" s="2" customFormat="1" ht="22.9" customHeight="1">
      <c r="A130" s="28"/>
      <c r="B130" s="29"/>
      <c r="C130" s="80" t="s">
        <v>101</v>
      </c>
      <c r="D130" s="30"/>
      <c r="E130" s="30"/>
      <c r="F130" s="30"/>
      <c r="G130" s="30"/>
      <c r="H130" s="30"/>
      <c r="I130" s="30"/>
      <c r="J130" s="173">
        <f>BK130</f>
        <v>10065.41</v>
      </c>
      <c r="K130" s="30"/>
      <c r="L130" s="33"/>
      <c r="M130" s="76"/>
      <c r="N130" s="174"/>
      <c r="O130" s="77"/>
      <c r="P130" s="175">
        <f>P131+P132+P136+P159+P162+P164+P166+P168+P170+P175</f>
        <v>0</v>
      </c>
      <c r="Q130" s="77"/>
      <c r="R130" s="175">
        <f>R131+R132+R136+R159+R162+R164+R166+R168+R170+R175</f>
        <v>0</v>
      </c>
      <c r="S130" s="77"/>
      <c r="T130" s="176">
        <f>T131+T132+T136+T159+T162+T164+T166+T168+T170+T175</f>
        <v>0</v>
      </c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T130" s="14" t="s">
        <v>71</v>
      </c>
      <c r="AU130" s="14" t="s">
        <v>102</v>
      </c>
      <c r="BK130" s="177">
        <f>BK131+BK132+BK136+BK159+BK162+BK164+BK166+BK168+BK170+BK175</f>
        <v>10065.41</v>
      </c>
    </row>
    <row r="131" spans="1:65" s="12" customFormat="1" ht="25.9" customHeight="1">
      <c r="B131" s="178"/>
      <c r="C131" s="179"/>
      <c r="D131" s="180" t="s">
        <v>71</v>
      </c>
      <c r="E131" s="181" t="s">
        <v>422</v>
      </c>
      <c r="F131" s="181" t="s">
        <v>423</v>
      </c>
      <c r="G131" s="179"/>
      <c r="H131" s="179"/>
      <c r="I131" s="179"/>
      <c r="J131" s="182">
        <f>BK131</f>
        <v>0</v>
      </c>
      <c r="K131" s="179"/>
      <c r="L131" s="183"/>
      <c r="M131" s="184"/>
      <c r="N131" s="185"/>
      <c r="O131" s="185"/>
      <c r="P131" s="186">
        <v>0</v>
      </c>
      <c r="Q131" s="185"/>
      <c r="R131" s="186">
        <v>0</v>
      </c>
      <c r="S131" s="185"/>
      <c r="T131" s="187">
        <v>0</v>
      </c>
      <c r="AR131" s="188" t="s">
        <v>79</v>
      </c>
      <c r="AT131" s="189" t="s">
        <v>71</v>
      </c>
      <c r="AU131" s="189" t="s">
        <v>72</v>
      </c>
      <c r="AY131" s="188" t="s">
        <v>125</v>
      </c>
      <c r="BK131" s="190">
        <v>0</v>
      </c>
    </row>
    <row r="132" spans="1:65" s="12" customFormat="1" ht="25.9" customHeight="1">
      <c r="B132" s="178"/>
      <c r="C132" s="179"/>
      <c r="D132" s="180" t="s">
        <v>71</v>
      </c>
      <c r="E132" s="181" t="s">
        <v>424</v>
      </c>
      <c r="F132" s="181" t="s">
        <v>425</v>
      </c>
      <c r="G132" s="179"/>
      <c r="H132" s="179"/>
      <c r="I132" s="179"/>
      <c r="J132" s="182">
        <f>BK132</f>
        <v>298.89999999999998</v>
      </c>
      <c r="K132" s="179"/>
      <c r="L132" s="183"/>
      <c r="M132" s="184"/>
      <c r="N132" s="185"/>
      <c r="O132" s="185"/>
      <c r="P132" s="186">
        <f>SUM(P133:P135)</f>
        <v>0</v>
      </c>
      <c r="Q132" s="185"/>
      <c r="R132" s="186">
        <f>SUM(R133:R135)</f>
        <v>0</v>
      </c>
      <c r="S132" s="185"/>
      <c r="T132" s="187">
        <f>SUM(T133:T135)</f>
        <v>0</v>
      </c>
      <c r="AR132" s="188" t="s">
        <v>79</v>
      </c>
      <c r="AT132" s="189" t="s">
        <v>71</v>
      </c>
      <c r="AU132" s="189" t="s">
        <v>72</v>
      </c>
      <c r="AY132" s="188" t="s">
        <v>125</v>
      </c>
      <c r="BK132" s="190">
        <f>SUM(BK133:BK135)</f>
        <v>298.89999999999998</v>
      </c>
    </row>
    <row r="133" spans="1:65" s="2" customFormat="1" ht="24.2" customHeight="1">
      <c r="A133" s="28"/>
      <c r="B133" s="29"/>
      <c r="C133" s="193" t="s">
        <v>79</v>
      </c>
      <c r="D133" s="193" t="s">
        <v>128</v>
      </c>
      <c r="E133" s="194" t="s">
        <v>426</v>
      </c>
      <c r="F133" s="195" t="s">
        <v>427</v>
      </c>
      <c r="G133" s="196" t="s">
        <v>428</v>
      </c>
      <c r="H133" s="197">
        <v>140</v>
      </c>
      <c r="I133" s="198">
        <v>1.93</v>
      </c>
      <c r="J133" s="198">
        <f>ROUND(I133*H133,2)</f>
        <v>270.2</v>
      </c>
      <c r="K133" s="199"/>
      <c r="L133" s="33"/>
      <c r="M133" s="200" t="s">
        <v>1</v>
      </c>
      <c r="N133" s="201" t="s">
        <v>38</v>
      </c>
      <c r="O133" s="202">
        <v>0</v>
      </c>
      <c r="P133" s="202">
        <f>O133*H133</f>
        <v>0</v>
      </c>
      <c r="Q133" s="202">
        <v>0</v>
      </c>
      <c r="R133" s="202">
        <f>Q133*H133</f>
        <v>0</v>
      </c>
      <c r="S133" s="202">
        <v>0</v>
      </c>
      <c r="T133" s="203">
        <f>S133*H133</f>
        <v>0</v>
      </c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R133" s="204" t="s">
        <v>132</v>
      </c>
      <c r="AT133" s="204" t="s">
        <v>128</v>
      </c>
      <c r="AU133" s="204" t="s">
        <v>79</v>
      </c>
      <c r="AY133" s="14" t="s">
        <v>125</v>
      </c>
      <c r="BE133" s="205">
        <f>IF(N133="základná",J133,0)</f>
        <v>0</v>
      </c>
      <c r="BF133" s="205">
        <f>IF(N133="znížená",J133,0)</f>
        <v>270.2</v>
      </c>
      <c r="BG133" s="205">
        <f>IF(N133="zákl. prenesená",J133,0)</f>
        <v>0</v>
      </c>
      <c r="BH133" s="205">
        <f>IF(N133="zníž. prenesená",J133,0)</f>
        <v>0</v>
      </c>
      <c r="BI133" s="205">
        <f>IF(N133="nulová",J133,0)</f>
        <v>0</v>
      </c>
      <c r="BJ133" s="14" t="s">
        <v>85</v>
      </c>
      <c r="BK133" s="205">
        <f>ROUND(I133*H133,2)</f>
        <v>270.2</v>
      </c>
      <c r="BL133" s="14" t="s">
        <v>132</v>
      </c>
      <c r="BM133" s="204" t="s">
        <v>429</v>
      </c>
    </row>
    <row r="134" spans="1:65" s="2" customFormat="1" ht="24.2" customHeight="1">
      <c r="A134" s="28"/>
      <c r="B134" s="29"/>
      <c r="C134" s="210" t="s">
        <v>85</v>
      </c>
      <c r="D134" s="210" t="s">
        <v>254</v>
      </c>
      <c r="E134" s="211" t="s">
        <v>430</v>
      </c>
      <c r="F134" s="212" t="s">
        <v>431</v>
      </c>
      <c r="G134" s="213" t="s">
        <v>428</v>
      </c>
      <c r="H134" s="214">
        <v>70</v>
      </c>
      <c r="I134" s="215">
        <v>0.09</v>
      </c>
      <c r="J134" s="215">
        <f>ROUND(I134*H134,2)</f>
        <v>6.3</v>
      </c>
      <c r="K134" s="216"/>
      <c r="L134" s="217"/>
      <c r="M134" s="218" t="s">
        <v>1</v>
      </c>
      <c r="N134" s="219" t="s">
        <v>38</v>
      </c>
      <c r="O134" s="202">
        <v>0</v>
      </c>
      <c r="P134" s="202">
        <f>O134*H134</f>
        <v>0</v>
      </c>
      <c r="Q134" s="202">
        <v>0</v>
      </c>
      <c r="R134" s="202">
        <f>Q134*H134</f>
        <v>0</v>
      </c>
      <c r="S134" s="202">
        <v>0</v>
      </c>
      <c r="T134" s="203">
        <f>S134*H134</f>
        <v>0</v>
      </c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R134" s="204" t="s">
        <v>159</v>
      </c>
      <c r="AT134" s="204" t="s">
        <v>254</v>
      </c>
      <c r="AU134" s="204" t="s">
        <v>79</v>
      </c>
      <c r="AY134" s="14" t="s">
        <v>125</v>
      </c>
      <c r="BE134" s="205">
        <f>IF(N134="základná",J134,0)</f>
        <v>0</v>
      </c>
      <c r="BF134" s="205">
        <f>IF(N134="znížená",J134,0)</f>
        <v>6.3</v>
      </c>
      <c r="BG134" s="205">
        <f>IF(N134="zákl. prenesená",J134,0)</f>
        <v>0</v>
      </c>
      <c r="BH134" s="205">
        <f>IF(N134="zníž. prenesená",J134,0)</f>
        <v>0</v>
      </c>
      <c r="BI134" s="205">
        <f>IF(N134="nulová",J134,0)</f>
        <v>0</v>
      </c>
      <c r="BJ134" s="14" t="s">
        <v>85</v>
      </c>
      <c r="BK134" s="205">
        <f>ROUND(I134*H134,2)</f>
        <v>6.3</v>
      </c>
      <c r="BL134" s="14" t="s">
        <v>132</v>
      </c>
      <c r="BM134" s="204" t="s">
        <v>432</v>
      </c>
    </row>
    <row r="135" spans="1:65" s="2" customFormat="1" ht="16.5" customHeight="1">
      <c r="A135" s="28"/>
      <c r="B135" s="29"/>
      <c r="C135" s="210" t="s">
        <v>140</v>
      </c>
      <c r="D135" s="210" t="s">
        <v>254</v>
      </c>
      <c r="E135" s="211" t="s">
        <v>433</v>
      </c>
      <c r="F135" s="212" t="s">
        <v>434</v>
      </c>
      <c r="G135" s="213" t="s">
        <v>428</v>
      </c>
      <c r="H135" s="214">
        <v>70</v>
      </c>
      <c r="I135" s="215">
        <v>0.32</v>
      </c>
      <c r="J135" s="215">
        <f>ROUND(I135*H135,2)</f>
        <v>22.4</v>
      </c>
      <c r="K135" s="216"/>
      <c r="L135" s="217"/>
      <c r="M135" s="218" t="s">
        <v>1</v>
      </c>
      <c r="N135" s="219" t="s">
        <v>38</v>
      </c>
      <c r="O135" s="202">
        <v>0</v>
      </c>
      <c r="P135" s="202">
        <f>O135*H135</f>
        <v>0</v>
      </c>
      <c r="Q135" s="202">
        <v>0</v>
      </c>
      <c r="R135" s="202">
        <f>Q135*H135</f>
        <v>0</v>
      </c>
      <c r="S135" s="202">
        <v>0</v>
      </c>
      <c r="T135" s="203">
        <f>S135*H135</f>
        <v>0</v>
      </c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R135" s="204" t="s">
        <v>159</v>
      </c>
      <c r="AT135" s="204" t="s">
        <v>254</v>
      </c>
      <c r="AU135" s="204" t="s">
        <v>79</v>
      </c>
      <c r="AY135" s="14" t="s">
        <v>125</v>
      </c>
      <c r="BE135" s="205">
        <f>IF(N135="základná",J135,0)</f>
        <v>0</v>
      </c>
      <c r="BF135" s="205">
        <f>IF(N135="znížená",J135,0)</f>
        <v>22.4</v>
      </c>
      <c r="BG135" s="205">
        <f>IF(N135="zákl. prenesená",J135,0)</f>
        <v>0</v>
      </c>
      <c r="BH135" s="205">
        <f>IF(N135="zníž. prenesená",J135,0)</f>
        <v>0</v>
      </c>
      <c r="BI135" s="205">
        <f>IF(N135="nulová",J135,0)</f>
        <v>0</v>
      </c>
      <c r="BJ135" s="14" t="s">
        <v>85</v>
      </c>
      <c r="BK135" s="205">
        <f>ROUND(I135*H135,2)</f>
        <v>22.4</v>
      </c>
      <c r="BL135" s="14" t="s">
        <v>132</v>
      </c>
      <c r="BM135" s="204" t="s">
        <v>435</v>
      </c>
    </row>
    <row r="136" spans="1:65" s="12" customFormat="1" ht="25.9" customHeight="1">
      <c r="B136" s="178"/>
      <c r="C136" s="179"/>
      <c r="D136" s="180" t="s">
        <v>71</v>
      </c>
      <c r="E136" s="181" t="s">
        <v>436</v>
      </c>
      <c r="F136" s="181" t="s">
        <v>437</v>
      </c>
      <c r="G136" s="179"/>
      <c r="H136" s="179"/>
      <c r="I136" s="179"/>
      <c r="J136" s="182">
        <f>BK136</f>
        <v>6983.44</v>
      </c>
      <c r="K136" s="179"/>
      <c r="L136" s="183"/>
      <c r="M136" s="184"/>
      <c r="N136" s="185"/>
      <c r="O136" s="185"/>
      <c r="P136" s="186">
        <f>SUM(P137:P158)</f>
        <v>0</v>
      </c>
      <c r="Q136" s="185"/>
      <c r="R136" s="186">
        <f>SUM(R137:R158)</f>
        <v>0</v>
      </c>
      <c r="S136" s="185"/>
      <c r="T136" s="187">
        <f>SUM(T137:T158)</f>
        <v>0</v>
      </c>
      <c r="AR136" s="188" t="s">
        <v>79</v>
      </c>
      <c r="AT136" s="189" t="s">
        <v>71</v>
      </c>
      <c r="AU136" s="189" t="s">
        <v>72</v>
      </c>
      <c r="AY136" s="188" t="s">
        <v>125</v>
      </c>
      <c r="BK136" s="190">
        <f>SUM(BK137:BK158)</f>
        <v>6983.44</v>
      </c>
    </row>
    <row r="137" spans="1:65" s="2" customFormat="1" ht="24.2" customHeight="1">
      <c r="A137" s="28"/>
      <c r="B137" s="29"/>
      <c r="C137" s="193" t="s">
        <v>132</v>
      </c>
      <c r="D137" s="193" t="s">
        <v>128</v>
      </c>
      <c r="E137" s="194" t="s">
        <v>438</v>
      </c>
      <c r="F137" s="195" t="s">
        <v>439</v>
      </c>
      <c r="G137" s="196" t="s">
        <v>204</v>
      </c>
      <c r="H137" s="197">
        <v>55</v>
      </c>
      <c r="I137" s="198">
        <v>4</v>
      </c>
      <c r="J137" s="198">
        <f t="shared" ref="J137:J158" si="0">ROUND(I137*H137,2)</f>
        <v>220</v>
      </c>
      <c r="K137" s="199"/>
      <c r="L137" s="33"/>
      <c r="M137" s="200" t="s">
        <v>1</v>
      </c>
      <c r="N137" s="201" t="s">
        <v>38</v>
      </c>
      <c r="O137" s="202">
        <v>0</v>
      </c>
      <c r="P137" s="202">
        <f t="shared" ref="P137:P158" si="1">O137*H137</f>
        <v>0</v>
      </c>
      <c r="Q137" s="202">
        <v>0</v>
      </c>
      <c r="R137" s="202">
        <f t="shared" ref="R137:R158" si="2">Q137*H137</f>
        <v>0</v>
      </c>
      <c r="S137" s="202">
        <v>0</v>
      </c>
      <c r="T137" s="203">
        <f t="shared" ref="T137:T158" si="3">S137*H137</f>
        <v>0</v>
      </c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R137" s="204" t="s">
        <v>132</v>
      </c>
      <c r="AT137" s="204" t="s">
        <v>128</v>
      </c>
      <c r="AU137" s="204" t="s">
        <v>79</v>
      </c>
      <c r="AY137" s="14" t="s">
        <v>125</v>
      </c>
      <c r="BE137" s="205">
        <f t="shared" ref="BE137:BE158" si="4">IF(N137="základná",J137,0)</f>
        <v>0</v>
      </c>
      <c r="BF137" s="205">
        <f t="shared" ref="BF137:BF158" si="5">IF(N137="znížená",J137,0)</f>
        <v>220</v>
      </c>
      <c r="BG137" s="205">
        <f t="shared" ref="BG137:BG158" si="6">IF(N137="zákl. prenesená",J137,0)</f>
        <v>0</v>
      </c>
      <c r="BH137" s="205">
        <f t="shared" ref="BH137:BH158" si="7">IF(N137="zníž. prenesená",J137,0)</f>
        <v>0</v>
      </c>
      <c r="BI137" s="205">
        <f t="shared" ref="BI137:BI158" si="8">IF(N137="nulová",J137,0)</f>
        <v>0</v>
      </c>
      <c r="BJ137" s="14" t="s">
        <v>85</v>
      </c>
      <c r="BK137" s="205">
        <f t="shared" ref="BK137:BK158" si="9">ROUND(I137*H137,2)</f>
        <v>220</v>
      </c>
      <c r="BL137" s="14" t="s">
        <v>132</v>
      </c>
      <c r="BM137" s="204" t="s">
        <v>440</v>
      </c>
    </row>
    <row r="138" spans="1:65" s="2" customFormat="1" ht="24.2" customHeight="1">
      <c r="A138" s="28"/>
      <c r="B138" s="29"/>
      <c r="C138" s="210" t="s">
        <v>148</v>
      </c>
      <c r="D138" s="210" t="s">
        <v>254</v>
      </c>
      <c r="E138" s="211" t="s">
        <v>441</v>
      </c>
      <c r="F138" s="212" t="s">
        <v>442</v>
      </c>
      <c r="G138" s="213" t="s">
        <v>204</v>
      </c>
      <c r="H138" s="214">
        <v>55</v>
      </c>
      <c r="I138" s="215">
        <v>2.74</v>
      </c>
      <c r="J138" s="215">
        <f t="shared" si="0"/>
        <v>150.69999999999999</v>
      </c>
      <c r="K138" s="216"/>
      <c r="L138" s="217"/>
      <c r="M138" s="218" t="s">
        <v>1</v>
      </c>
      <c r="N138" s="219" t="s">
        <v>38</v>
      </c>
      <c r="O138" s="202">
        <v>0</v>
      </c>
      <c r="P138" s="202">
        <f t="shared" si="1"/>
        <v>0</v>
      </c>
      <c r="Q138" s="202">
        <v>0</v>
      </c>
      <c r="R138" s="202">
        <f t="shared" si="2"/>
        <v>0</v>
      </c>
      <c r="S138" s="202">
        <v>0</v>
      </c>
      <c r="T138" s="203">
        <f t="shared" si="3"/>
        <v>0</v>
      </c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R138" s="204" t="s">
        <v>159</v>
      </c>
      <c r="AT138" s="204" t="s">
        <v>254</v>
      </c>
      <c r="AU138" s="204" t="s">
        <v>79</v>
      </c>
      <c r="AY138" s="14" t="s">
        <v>125</v>
      </c>
      <c r="BE138" s="205">
        <f t="shared" si="4"/>
        <v>0</v>
      </c>
      <c r="BF138" s="205">
        <f t="shared" si="5"/>
        <v>150.69999999999999</v>
      </c>
      <c r="BG138" s="205">
        <f t="shared" si="6"/>
        <v>0</v>
      </c>
      <c r="BH138" s="205">
        <f t="shared" si="7"/>
        <v>0</v>
      </c>
      <c r="BI138" s="205">
        <f t="shared" si="8"/>
        <v>0</v>
      </c>
      <c r="BJ138" s="14" t="s">
        <v>85</v>
      </c>
      <c r="BK138" s="205">
        <f t="shared" si="9"/>
        <v>150.69999999999999</v>
      </c>
      <c r="BL138" s="14" t="s">
        <v>132</v>
      </c>
      <c r="BM138" s="204" t="s">
        <v>443</v>
      </c>
    </row>
    <row r="139" spans="1:65" s="2" customFormat="1" ht="24.2" customHeight="1">
      <c r="A139" s="28"/>
      <c r="B139" s="29"/>
      <c r="C139" s="193" t="s">
        <v>126</v>
      </c>
      <c r="D139" s="193" t="s">
        <v>128</v>
      </c>
      <c r="E139" s="194" t="s">
        <v>444</v>
      </c>
      <c r="F139" s="195" t="s">
        <v>445</v>
      </c>
      <c r="G139" s="196" t="s">
        <v>204</v>
      </c>
      <c r="H139" s="197">
        <v>15</v>
      </c>
      <c r="I139" s="198">
        <v>12.05</v>
      </c>
      <c r="J139" s="198">
        <f t="shared" si="0"/>
        <v>180.75</v>
      </c>
      <c r="K139" s="199"/>
      <c r="L139" s="33"/>
      <c r="M139" s="200" t="s">
        <v>1</v>
      </c>
      <c r="N139" s="201" t="s">
        <v>38</v>
      </c>
      <c r="O139" s="202">
        <v>0</v>
      </c>
      <c r="P139" s="202">
        <f t="shared" si="1"/>
        <v>0</v>
      </c>
      <c r="Q139" s="202">
        <v>0</v>
      </c>
      <c r="R139" s="202">
        <f t="shared" si="2"/>
        <v>0</v>
      </c>
      <c r="S139" s="202">
        <v>0</v>
      </c>
      <c r="T139" s="203">
        <f t="shared" si="3"/>
        <v>0</v>
      </c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R139" s="204" t="s">
        <v>132</v>
      </c>
      <c r="AT139" s="204" t="s">
        <v>128</v>
      </c>
      <c r="AU139" s="204" t="s">
        <v>79</v>
      </c>
      <c r="AY139" s="14" t="s">
        <v>125</v>
      </c>
      <c r="BE139" s="205">
        <f t="shared" si="4"/>
        <v>0</v>
      </c>
      <c r="BF139" s="205">
        <f t="shared" si="5"/>
        <v>180.75</v>
      </c>
      <c r="BG139" s="205">
        <f t="shared" si="6"/>
        <v>0</v>
      </c>
      <c r="BH139" s="205">
        <f t="shared" si="7"/>
        <v>0</v>
      </c>
      <c r="BI139" s="205">
        <f t="shared" si="8"/>
        <v>0</v>
      </c>
      <c r="BJ139" s="14" t="s">
        <v>85</v>
      </c>
      <c r="BK139" s="205">
        <f t="shared" si="9"/>
        <v>180.75</v>
      </c>
      <c r="BL139" s="14" t="s">
        <v>132</v>
      </c>
      <c r="BM139" s="204" t="s">
        <v>446</v>
      </c>
    </row>
    <row r="140" spans="1:65" s="2" customFormat="1" ht="33" customHeight="1">
      <c r="A140" s="28"/>
      <c r="B140" s="29"/>
      <c r="C140" s="210" t="s">
        <v>155</v>
      </c>
      <c r="D140" s="210" t="s">
        <v>254</v>
      </c>
      <c r="E140" s="211" t="s">
        <v>447</v>
      </c>
      <c r="F140" s="212" t="s">
        <v>448</v>
      </c>
      <c r="G140" s="213" t="s">
        <v>204</v>
      </c>
      <c r="H140" s="214">
        <v>15</v>
      </c>
      <c r="I140" s="215">
        <v>9.2100000000000009</v>
      </c>
      <c r="J140" s="215">
        <f t="shared" si="0"/>
        <v>138.15</v>
      </c>
      <c r="K140" s="216"/>
      <c r="L140" s="217"/>
      <c r="M140" s="218" t="s">
        <v>1</v>
      </c>
      <c r="N140" s="219" t="s">
        <v>38</v>
      </c>
      <c r="O140" s="202">
        <v>0</v>
      </c>
      <c r="P140" s="202">
        <f t="shared" si="1"/>
        <v>0</v>
      </c>
      <c r="Q140" s="202">
        <v>0</v>
      </c>
      <c r="R140" s="202">
        <f t="shared" si="2"/>
        <v>0</v>
      </c>
      <c r="S140" s="202">
        <v>0</v>
      </c>
      <c r="T140" s="203">
        <f t="shared" si="3"/>
        <v>0</v>
      </c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R140" s="204" t="s">
        <v>159</v>
      </c>
      <c r="AT140" s="204" t="s">
        <v>254</v>
      </c>
      <c r="AU140" s="204" t="s">
        <v>79</v>
      </c>
      <c r="AY140" s="14" t="s">
        <v>125</v>
      </c>
      <c r="BE140" s="205">
        <f t="shared" si="4"/>
        <v>0</v>
      </c>
      <c r="BF140" s="205">
        <f t="shared" si="5"/>
        <v>138.15</v>
      </c>
      <c r="BG140" s="205">
        <f t="shared" si="6"/>
        <v>0</v>
      </c>
      <c r="BH140" s="205">
        <f t="shared" si="7"/>
        <v>0</v>
      </c>
      <c r="BI140" s="205">
        <f t="shared" si="8"/>
        <v>0</v>
      </c>
      <c r="BJ140" s="14" t="s">
        <v>85</v>
      </c>
      <c r="BK140" s="205">
        <f t="shared" si="9"/>
        <v>138.15</v>
      </c>
      <c r="BL140" s="14" t="s">
        <v>132</v>
      </c>
      <c r="BM140" s="204" t="s">
        <v>449</v>
      </c>
    </row>
    <row r="141" spans="1:65" s="2" customFormat="1" ht="24.2" customHeight="1">
      <c r="A141" s="28"/>
      <c r="B141" s="29"/>
      <c r="C141" s="193" t="s">
        <v>159</v>
      </c>
      <c r="D141" s="193" t="s">
        <v>128</v>
      </c>
      <c r="E141" s="194" t="s">
        <v>450</v>
      </c>
      <c r="F141" s="195" t="s">
        <v>451</v>
      </c>
      <c r="G141" s="196" t="s">
        <v>204</v>
      </c>
      <c r="H141" s="197">
        <v>280</v>
      </c>
      <c r="I141" s="198">
        <v>8.81</v>
      </c>
      <c r="J141" s="198">
        <f t="shared" si="0"/>
        <v>2466.8000000000002</v>
      </c>
      <c r="K141" s="199"/>
      <c r="L141" s="33"/>
      <c r="M141" s="200" t="s">
        <v>1</v>
      </c>
      <c r="N141" s="201" t="s">
        <v>38</v>
      </c>
      <c r="O141" s="202">
        <v>0</v>
      </c>
      <c r="P141" s="202">
        <f t="shared" si="1"/>
        <v>0</v>
      </c>
      <c r="Q141" s="202">
        <v>0</v>
      </c>
      <c r="R141" s="202">
        <f t="shared" si="2"/>
        <v>0</v>
      </c>
      <c r="S141" s="202">
        <v>0</v>
      </c>
      <c r="T141" s="203">
        <f t="shared" si="3"/>
        <v>0</v>
      </c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R141" s="204" t="s">
        <v>132</v>
      </c>
      <c r="AT141" s="204" t="s">
        <v>128</v>
      </c>
      <c r="AU141" s="204" t="s">
        <v>79</v>
      </c>
      <c r="AY141" s="14" t="s">
        <v>125</v>
      </c>
      <c r="BE141" s="205">
        <f t="shared" si="4"/>
        <v>0</v>
      </c>
      <c r="BF141" s="205">
        <f t="shared" si="5"/>
        <v>2466.8000000000002</v>
      </c>
      <c r="BG141" s="205">
        <f t="shared" si="6"/>
        <v>0</v>
      </c>
      <c r="BH141" s="205">
        <f t="shared" si="7"/>
        <v>0</v>
      </c>
      <c r="BI141" s="205">
        <f t="shared" si="8"/>
        <v>0</v>
      </c>
      <c r="BJ141" s="14" t="s">
        <v>85</v>
      </c>
      <c r="BK141" s="205">
        <f t="shared" si="9"/>
        <v>2466.8000000000002</v>
      </c>
      <c r="BL141" s="14" t="s">
        <v>132</v>
      </c>
      <c r="BM141" s="204" t="s">
        <v>452</v>
      </c>
    </row>
    <row r="142" spans="1:65" s="2" customFormat="1" ht="24.2" customHeight="1">
      <c r="A142" s="28"/>
      <c r="B142" s="29"/>
      <c r="C142" s="210" t="s">
        <v>134</v>
      </c>
      <c r="D142" s="210" t="s">
        <v>254</v>
      </c>
      <c r="E142" s="211" t="s">
        <v>453</v>
      </c>
      <c r="F142" s="212" t="s">
        <v>454</v>
      </c>
      <c r="G142" s="213" t="s">
        <v>204</v>
      </c>
      <c r="H142" s="214">
        <v>280</v>
      </c>
      <c r="I142" s="215">
        <v>1.54</v>
      </c>
      <c r="J142" s="215">
        <f t="shared" si="0"/>
        <v>431.2</v>
      </c>
      <c r="K142" s="216"/>
      <c r="L142" s="217"/>
      <c r="M142" s="218" t="s">
        <v>1</v>
      </c>
      <c r="N142" s="219" t="s">
        <v>38</v>
      </c>
      <c r="O142" s="202">
        <v>0</v>
      </c>
      <c r="P142" s="202">
        <f t="shared" si="1"/>
        <v>0</v>
      </c>
      <c r="Q142" s="202">
        <v>0</v>
      </c>
      <c r="R142" s="202">
        <f t="shared" si="2"/>
        <v>0</v>
      </c>
      <c r="S142" s="202">
        <v>0</v>
      </c>
      <c r="T142" s="203">
        <f t="shared" si="3"/>
        <v>0</v>
      </c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R142" s="204" t="s">
        <v>159</v>
      </c>
      <c r="AT142" s="204" t="s">
        <v>254</v>
      </c>
      <c r="AU142" s="204" t="s">
        <v>79</v>
      </c>
      <c r="AY142" s="14" t="s">
        <v>125</v>
      </c>
      <c r="BE142" s="205">
        <f t="shared" si="4"/>
        <v>0</v>
      </c>
      <c r="BF142" s="205">
        <f t="shared" si="5"/>
        <v>431.2</v>
      </c>
      <c r="BG142" s="205">
        <f t="shared" si="6"/>
        <v>0</v>
      </c>
      <c r="BH142" s="205">
        <f t="shared" si="7"/>
        <v>0</v>
      </c>
      <c r="BI142" s="205">
        <f t="shared" si="8"/>
        <v>0</v>
      </c>
      <c r="BJ142" s="14" t="s">
        <v>85</v>
      </c>
      <c r="BK142" s="205">
        <f t="shared" si="9"/>
        <v>431.2</v>
      </c>
      <c r="BL142" s="14" t="s">
        <v>132</v>
      </c>
      <c r="BM142" s="204" t="s">
        <v>455</v>
      </c>
    </row>
    <row r="143" spans="1:65" s="2" customFormat="1" ht="37.9" customHeight="1">
      <c r="A143" s="28"/>
      <c r="B143" s="29"/>
      <c r="C143" s="210" t="s">
        <v>171</v>
      </c>
      <c r="D143" s="210" t="s">
        <v>254</v>
      </c>
      <c r="E143" s="211" t="s">
        <v>456</v>
      </c>
      <c r="F143" s="212" t="s">
        <v>457</v>
      </c>
      <c r="G143" s="213" t="s">
        <v>428</v>
      </c>
      <c r="H143" s="214">
        <v>50</v>
      </c>
      <c r="I143" s="215">
        <v>3.78</v>
      </c>
      <c r="J143" s="215">
        <f t="shared" si="0"/>
        <v>189</v>
      </c>
      <c r="K143" s="216"/>
      <c r="L143" s="217"/>
      <c r="M143" s="218" t="s">
        <v>1</v>
      </c>
      <c r="N143" s="219" t="s">
        <v>38</v>
      </c>
      <c r="O143" s="202">
        <v>0</v>
      </c>
      <c r="P143" s="202">
        <f t="shared" si="1"/>
        <v>0</v>
      </c>
      <c r="Q143" s="202">
        <v>0</v>
      </c>
      <c r="R143" s="202">
        <f t="shared" si="2"/>
        <v>0</v>
      </c>
      <c r="S143" s="202">
        <v>0</v>
      </c>
      <c r="T143" s="203">
        <f t="shared" si="3"/>
        <v>0</v>
      </c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R143" s="204" t="s">
        <v>159</v>
      </c>
      <c r="AT143" s="204" t="s">
        <v>254</v>
      </c>
      <c r="AU143" s="204" t="s">
        <v>79</v>
      </c>
      <c r="AY143" s="14" t="s">
        <v>125</v>
      </c>
      <c r="BE143" s="205">
        <f t="shared" si="4"/>
        <v>0</v>
      </c>
      <c r="BF143" s="205">
        <f t="shared" si="5"/>
        <v>189</v>
      </c>
      <c r="BG143" s="205">
        <f t="shared" si="6"/>
        <v>0</v>
      </c>
      <c r="BH143" s="205">
        <f t="shared" si="7"/>
        <v>0</v>
      </c>
      <c r="BI143" s="205">
        <f t="shared" si="8"/>
        <v>0</v>
      </c>
      <c r="BJ143" s="14" t="s">
        <v>85</v>
      </c>
      <c r="BK143" s="205">
        <f t="shared" si="9"/>
        <v>189</v>
      </c>
      <c r="BL143" s="14" t="s">
        <v>132</v>
      </c>
      <c r="BM143" s="204" t="s">
        <v>458</v>
      </c>
    </row>
    <row r="144" spans="1:65" s="2" customFormat="1" ht="33" customHeight="1">
      <c r="A144" s="28"/>
      <c r="B144" s="29"/>
      <c r="C144" s="210" t="s">
        <v>178</v>
      </c>
      <c r="D144" s="210" t="s">
        <v>254</v>
      </c>
      <c r="E144" s="211" t="s">
        <v>459</v>
      </c>
      <c r="F144" s="212" t="s">
        <v>460</v>
      </c>
      <c r="G144" s="213" t="s">
        <v>428</v>
      </c>
      <c r="H144" s="214">
        <v>80</v>
      </c>
      <c r="I144" s="215">
        <v>0.53</v>
      </c>
      <c r="J144" s="215">
        <f t="shared" si="0"/>
        <v>42.4</v>
      </c>
      <c r="K144" s="216"/>
      <c r="L144" s="217"/>
      <c r="M144" s="218" t="s">
        <v>1</v>
      </c>
      <c r="N144" s="219" t="s">
        <v>38</v>
      </c>
      <c r="O144" s="202">
        <v>0</v>
      </c>
      <c r="P144" s="202">
        <f t="shared" si="1"/>
        <v>0</v>
      </c>
      <c r="Q144" s="202">
        <v>0</v>
      </c>
      <c r="R144" s="202">
        <f t="shared" si="2"/>
        <v>0</v>
      </c>
      <c r="S144" s="202">
        <v>0</v>
      </c>
      <c r="T144" s="203">
        <f t="shared" si="3"/>
        <v>0</v>
      </c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R144" s="204" t="s">
        <v>159</v>
      </c>
      <c r="AT144" s="204" t="s">
        <v>254</v>
      </c>
      <c r="AU144" s="204" t="s">
        <v>79</v>
      </c>
      <c r="AY144" s="14" t="s">
        <v>125</v>
      </c>
      <c r="BE144" s="205">
        <f t="shared" si="4"/>
        <v>0</v>
      </c>
      <c r="BF144" s="205">
        <f t="shared" si="5"/>
        <v>42.4</v>
      </c>
      <c r="BG144" s="205">
        <f t="shared" si="6"/>
        <v>0</v>
      </c>
      <c r="BH144" s="205">
        <f t="shared" si="7"/>
        <v>0</v>
      </c>
      <c r="BI144" s="205">
        <f t="shared" si="8"/>
        <v>0</v>
      </c>
      <c r="BJ144" s="14" t="s">
        <v>85</v>
      </c>
      <c r="BK144" s="205">
        <f t="shared" si="9"/>
        <v>42.4</v>
      </c>
      <c r="BL144" s="14" t="s">
        <v>132</v>
      </c>
      <c r="BM144" s="204" t="s">
        <v>461</v>
      </c>
    </row>
    <row r="145" spans="1:65" s="2" customFormat="1" ht="33" customHeight="1">
      <c r="A145" s="28"/>
      <c r="B145" s="29"/>
      <c r="C145" s="210" t="s">
        <v>184</v>
      </c>
      <c r="D145" s="210" t="s">
        <v>254</v>
      </c>
      <c r="E145" s="211" t="s">
        <v>462</v>
      </c>
      <c r="F145" s="212" t="s">
        <v>463</v>
      </c>
      <c r="G145" s="213" t="s">
        <v>428</v>
      </c>
      <c r="H145" s="214">
        <v>50</v>
      </c>
      <c r="I145" s="215">
        <v>2.74</v>
      </c>
      <c r="J145" s="215">
        <f t="shared" si="0"/>
        <v>137</v>
      </c>
      <c r="K145" s="216"/>
      <c r="L145" s="217"/>
      <c r="M145" s="218" t="s">
        <v>1</v>
      </c>
      <c r="N145" s="219" t="s">
        <v>38</v>
      </c>
      <c r="O145" s="202">
        <v>0</v>
      </c>
      <c r="P145" s="202">
        <f t="shared" si="1"/>
        <v>0</v>
      </c>
      <c r="Q145" s="202">
        <v>0</v>
      </c>
      <c r="R145" s="202">
        <f t="shared" si="2"/>
        <v>0</v>
      </c>
      <c r="S145" s="202">
        <v>0</v>
      </c>
      <c r="T145" s="203">
        <f t="shared" si="3"/>
        <v>0</v>
      </c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R145" s="204" t="s">
        <v>159</v>
      </c>
      <c r="AT145" s="204" t="s">
        <v>254</v>
      </c>
      <c r="AU145" s="204" t="s">
        <v>79</v>
      </c>
      <c r="AY145" s="14" t="s">
        <v>125</v>
      </c>
      <c r="BE145" s="205">
        <f t="shared" si="4"/>
        <v>0</v>
      </c>
      <c r="BF145" s="205">
        <f t="shared" si="5"/>
        <v>137</v>
      </c>
      <c r="BG145" s="205">
        <f t="shared" si="6"/>
        <v>0</v>
      </c>
      <c r="BH145" s="205">
        <f t="shared" si="7"/>
        <v>0</v>
      </c>
      <c r="BI145" s="205">
        <f t="shared" si="8"/>
        <v>0</v>
      </c>
      <c r="BJ145" s="14" t="s">
        <v>85</v>
      </c>
      <c r="BK145" s="205">
        <f t="shared" si="9"/>
        <v>137</v>
      </c>
      <c r="BL145" s="14" t="s">
        <v>132</v>
      </c>
      <c r="BM145" s="204" t="s">
        <v>464</v>
      </c>
    </row>
    <row r="146" spans="1:65" s="2" customFormat="1" ht="33" customHeight="1">
      <c r="A146" s="28"/>
      <c r="B146" s="29"/>
      <c r="C146" s="210" t="s">
        <v>188</v>
      </c>
      <c r="D146" s="210" t="s">
        <v>254</v>
      </c>
      <c r="E146" s="211" t="s">
        <v>465</v>
      </c>
      <c r="F146" s="212" t="s">
        <v>466</v>
      </c>
      <c r="G146" s="213" t="s">
        <v>428</v>
      </c>
      <c r="H146" s="214">
        <v>70</v>
      </c>
      <c r="I146" s="215">
        <v>1.18</v>
      </c>
      <c r="J146" s="215">
        <f t="shared" si="0"/>
        <v>82.6</v>
      </c>
      <c r="K146" s="216"/>
      <c r="L146" s="217"/>
      <c r="M146" s="218" t="s">
        <v>1</v>
      </c>
      <c r="N146" s="219" t="s">
        <v>38</v>
      </c>
      <c r="O146" s="202">
        <v>0</v>
      </c>
      <c r="P146" s="202">
        <f t="shared" si="1"/>
        <v>0</v>
      </c>
      <c r="Q146" s="202">
        <v>0</v>
      </c>
      <c r="R146" s="202">
        <f t="shared" si="2"/>
        <v>0</v>
      </c>
      <c r="S146" s="202">
        <v>0</v>
      </c>
      <c r="T146" s="203">
        <f t="shared" si="3"/>
        <v>0</v>
      </c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R146" s="204" t="s">
        <v>159</v>
      </c>
      <c r="AT146" s="204" t="s">
        <v>254</v>
      </c>
      <c r="AU146" s="204" t="s">
        <v>79</v>
      </c>
      <c r="AY146" s="14" t="s">
        <v>125</v>
      </c>
      <c r="BE146" s="205">
        <f t="shared" si="4"/>
        <v>0</v>
      </c>
      <c r="BF146" s="205">
        <f t="shared" si="5"/>
        <v>82.6</v>
      </c>
      <c r="BG146" s="205">
        <f t="shared" si="6"/>
        <v>0</v>
      </c>
      <c r="BH146" s="205">
        <f t="shared" si="7"/>
        <v>0</v>
      </c>
      <c r="BI146" s="205">
        <f t="shared" si="8"/>
        <v>0</v>
      </c>
      <c r="BJ146" s="14" t="s">
        <v>85</v>
      </c>
      <c r="BK146" s="205">
        <f t="shared" si="9"/>
        <v>82.6</v>
      </c>
      <c r="BL146" s="14" t="s">
        <v>132</v>
      </c>
      <c r="BM146" s="204" t="s">
        <v>467</v>
      </c>
    </row>
    <row r="147" spans="1:65" s="2" customFormat="1" ht="33" customHeight="1">
      <c r="A147" s="28"/>
      <c r="B147" s="29"/>
      <c r="C147" s="210" t="s">
        <v>192</v>
      </c>
      <c r="D147" s="210" t="s">
        <v>254</v>
      </c>
      <c r="E147" s="211" t="s">
        <v>468</v>
      </c>
      <c r="F147" s="212" t="s">
        <v>469</v>
      </c>
      <c r="G147" s="213" t="s">
        <v>428</v>
      </c>
      <c r="H147" s="214">
        <v>160</v>
      </c>
      <c r="I147" s="215">
        <v>1.97</v>
      </c>
      <c r="J147" s="215">
        <f t="shared" si="0"/>
        <v>315.2</v>
      </c>
      <c r="K147" s="216"/>
      <c r="L147" s="217"/>
      <c r="M147" s="218" t="s">
        <v>1</v>
      </c>
      <c r="N147" s="219" t="s">
        <v>38</v>
      </c>
      <c r="O147" s="202">
        <v>0</v>
      </c>
      <c r="P147" s="202">
        <f t="shared" si="1"/>
        <v>0</v>
      </c>
      <c r="Q147" s="202">
        <v>0</v>
      </c>
      <c r="R147" s="202">
        <f t="shared" si="2"/>
        <v>0</v>
      </c>
      <c r="S147" s="202">
        <v>0</v>
      </c>
      <c r="T147" s="203">
        <f t="shared" si="3"/>
        <v>0</v>
      </c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R147" s="204" t="s">
        <v>159</v>
      </c>
      <c r="AT147" s="204" t="s">
        <v>254</v>
      </c>
      <c r="AU147" s="204" t="s">
        <v>79</v>
      </c>
      <c r="AY147" s="14" t="s">
        <v>125</v>
      </c>
      <c r="BE147" s="205">
        <f t="shared" si="4"/>
        <v>0</v>
      </c>
      <c r="BF147" s="205">
        <f t="shared" si="5"/>
        <v>315.2</v>
      </c>
      <c r="BG147" s="205">
        <f t="shared" si="6"/>
        <v>0</v>
      </c>
      <c r="BH147" s="205">
        <f t="shared" si="7"/>
        <v>0</v>
      </c>
      <c r="BI147" s="205">
        <f t="shared" si="8"/>
        <v>0</v>
      </c>
      <c r="BJ147" s="14" t="s">
        <v>85</v>
      </c>
      <c r="BK147" s="205">
        <f t="shared" si="9"/>
        <v>315.2</v>
      </c>
      <c r="BL147" s="14" t="s">
        <v>132</v>
      </c>
      <c r="BM147" s="204" t="s">
        <v>470</v>
      </c>
    </row>
    <row r="148" spans="1:65" s="2" customFormat="1" ht="37.9" customHeight="1">
      <c r="A148" s="28"/>
      <c r="B148" s="29"/>
      <c r="C148" s="210" t="s">
        <v>198</v>
      </c>
      <c r="D148" s="210" t="s">
        <v>254</v>
      </c>
      <c r="E148" s="211" t="s">
        <v>471</v>
      </c>
      <c r="F148" s="212" t="s">
        <v>472</v>
      </c>
      <c r="G148" s="213" t="s">
        <v>428</v>
      </c>
      <c r="H148" s="214">
        <v>10</v>
      </c>
      <c r="I148" s="215">
        <v>16.64</v>
      </c>
      <c r="J148" s="215">
        <f t="shared" si="0"/>
        <v>166.4</v>
      </c>
      <c r="K148" s="216"/>
      <c r="L148" s="217"/>
      <c r="M148" s="218" t="s">
        <v>1</v>
      </c>
      <c r="N148" s="219" t="s">
        <v>38</v>
      </c>
      <c r="O148" s="202">
        <v>0</v>
      </c>
      <c r="P148" s="202">
        <f t="shared" si="1"/>
        <v>0</v>
      </c>
      <c r="Q148" s="202">
        <v>0</v>
      </c>
      <c r="R148" s="202">
        <f t="shared" si="2"/>
        <v>0</v>
      </c>
      <c r="S148" s="202">
        <v>0</v>
      </c>
      <c r="T148" s="203">
        <f t="shared" si="3"/>
        <v>0</v>
      </c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R148" s="204" t="s">
        <v>159</v>
      </c>
      <c r="AT148" s="204" t="s">
        <v>254</v>
      </c>
      <c r="AU148" s="204" t="s">
        <v>79</v>
      </c>
      <c r="AY148" s="14" t="s">
        <v>125</v>
      </c>
      <c r="BE148" s="205">
        <f t="shared" si="4"/>
        <v>0</v>
      </c>
      <c r="BF148" s="205">
        <f t="shared" si="5"/>
        <v>166.4</v>
      </c>
      <c r="BG148" s="205">
        <f t="shared" si="6"/>
        <v>0</v>
      </c>
      <c r="BH148" s="205">
        <f t="shared" si="7"/>
        <v>0</v>
      </c>
      <c r="BI148" s="205">
        <f t="shared" si="8"/>
        <v>0</v>
      </c>
      <c r="BJ148" s="14" t="s">
        <v>85</v>
      </c>
      <c r="BK148" s="205">
        <f t="shared" si="9"/>
        <v>166.4</v>
      </c>
      <c r="BL148" s="14" t="s">
        <v>132</v>
      </c>
      <c r="BM148" s="204" t="s">
        <v>473</v>
      </c>
    </row>
    <row r="149" spans="1:65" s="2" customFormat="1" ht="37.9" customHeight="1">
      <c r="A149" s="28"/>
      <c r="B149" s="29"/>
      <c r="C149" s="210" t="s">
        <v>174</v>
      </c>
      <c r="D149" s="210" t="s">
        <v>254</v>
      </c>
      <c r="E149" s="211" t="s">
        <v>474</v>
      </c>
      <c r="F149" s="212" t="s">
        <v>475</v>
      </c>
      <c r="G149" s="213" t="s">
        <v>428</v>
      </c>
      <c r="H149" s="214">
        <v>5</v>
      </c>
      <c r="I149" s="215">
        <v>33.17</v>
      </c>
      <c r="J149" s="215">
        <f t="shared" si="0"/>
        <v>165.85</v>
      </c>
      <c r="K149" s="216"/>
      <c r="L149" s="217"/>
      <c r="M149" s="218" t="s">
        <v>1</v>
      </c>
      <c r="N149" s="219" t="s">
        <v>38</v>
      </c>
      <c r="O149" s="202">
        <v>0</v>
      </c>
      <c r="P149" s="202">
        <f t="shared" si="1"/>
        <v>0</v>
      </c>
      <c r="Q149" s="202">
        <v>0</v>
      </c>
      <c r="R149" s="202">
        <f t="shared" si="2"/>
        <v>0</v>
      </c>
      <c r="S149" s="202">
        <v>0</v>
      </c>
      <c r="T149" s="203">
        <f t="shared" si="3"/>
        <v>0</v>
      </c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R149" s="204" t="s">
        <v>159</v>
      </c>
      <c r="AT149" s="204" t="s">
        <v>254</v>
      </c>
      <c r="AU149" s="204" t="s">
        <v>79</v>
      </c>
      <c r="AY149" s="14" t="s">
        <v>125</v>
      </c>
      <c r="BE149" s="205">
        <f t="shared" si="4"/>
        <v>0</v>
      </c>
      <c r="BF149" s="205">
        <f t="shared" si="5"/>
        <v>165.85</v>
      </c>
      <c r="BG149" s="205">
        <f t="shared" si="6"/>
        <v>0</v>
      </c>
      <c r="BH149" s="205">
        <f t="shared" si="7"/>
        <v>0</v>
      </c>
      <c r="BI149" s="205">
        <f t="shared" si="8"/>
        <v>0</v>
      </c>
      <c r="BJ149" s="14" t="s">
        <v>85</v>
      </c>
      <c r="BK149" s="205">
        <f t="shared" si="9"/>
        <v>165.85</v>
      </c>
      <c r="BL149" s="14" t="s">
        <v>132</v>
      </c>
      <c r="BM149" s="204" t="s">
        <v>476</v>
      </c>
    </row>
    <row r="150" spans="1:65" s="2" customFormat="1" ht="33" customHeight="1">
      <c r="A150" s="28"/>
      <c r="B150" s="29"/>
      <c r="C150" s="210" t="s">
        <v>267</v>
      </c>
      <c r="D150" s="210" t="s">
        <v>254</v>
      </c>
      <c r="E150" s="211" t="s">
        <v>477</v>
      </c>
      <c r="F150" s="212" t="s">
        <v>478</v>
      </c>
      <c r="G150" s="213" t="s">
        <v>428</v>
      </c>
      <c r="H150" s="214">
        <v>5</v>
      </c>
      <c r="I150" s="215">
        <v>3.92</v>
      </c>
      <c r="J150" s="215">
        <f t="shared" si="0"/>
        <v>19.600000000000001</v>
      </c>
      <c r="K150" s="216"/>
      <c r="L150" s="217"/>
      <c r="M150" s="218" t="s">
        <v>1</v>
      </c>
      <c r="N150" s="219" t="s">
        <v>38</v>
      </c>
      <c r="O150" s="202">
        <v>0</v>
      </c>
      <c r="P150" s="202">
        <f t="shared" si="1"/>
        <v>0</v>
      </c>
      <c r="Q150" s="202">
        <v>0</v>
      </c>
      <c r="R150" s="202">
        <f t="shared" si="2"/>
        <v>0</v>
      </c>
      <c r="S150" s="202">
        <v>0</v>
      </c>
      <c r="T150" s="203">
        <f t="shared" si="3"/>
        <v>0</v>
      </c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R150" s="204" t="s">
        <v>159</v>
      </c>
      <c r="AT150" s="204" t="s">
        <v>254</v>
      </c>
      <c r="AU150" s="204" t="s">
        <v>79</v>
      </c>
      <c r="AY150" s="14" t="s">
        <v>125</v>
      </c>
      <c r="BE150" s="205">
        <f t="shared" si="4"/>
        <v>0</v>
      </c>
      <c r="BF150" s="205">
        <f t="shared" si="5"/>
        <v>19.600000000000001</v>
      </c>
      <c r="BG150" s="205">
        <f t="shared" si="6"/>
        <v>0</v>
      </c>
      <c r="BH150" s="205">
        <f t="shared" si="7"/>
        <v>0</v>
      </c>
      <c r="BI150" s="205">
        <f t="shared" si="8"/>
        <v>0</v>
      </c>
      <c r="BJ150" s="14" t="s">
        <v>85</v>
      </c>
      <c r="BK150" s="205">
        <f t="shared" si="9"/>
        <v>19.600000000000001</v>
      </c>
      <c r="BL150" s="14" t="s">
        <v>132</v>
      </c>
      <c r="BM150" s="204" t="s">
        <v>479</v>
      </c>
    </row>
    <row r="151" spans="1:65" s="2" customFormat="1" ht="16.5" customHeight="1">
      <c r="A151" s="28"/>
      <c r="B151" s="29"/>
      <c r="C151" s="193" t="s">
        <v>271</v>
      </c>
      <c r="D151" s="193" t="s">
        <v>128</v>
      </c>
      <c r="E151" s="194" t="s">
        <v>480</v>
      </c>
      <c r="F151" s="195" t="s">
        <v>481</v>
      </c>
      <c r="G151" s="196" t="s">
        <v>428</v>
      </c>
      <c r="H151" s="197">
        <v>195</v>
      </c>
      <c r="I151" s="198">
        <v>8.11</v>
      </c>
      <c r="J151" s="198">
        <f t="shared" si="0"/>
        <v>1581.45</v>
      </c>
      <c r="K151" s="199"/>
      <c r="L151" s="33"/>
      <c r="M151" s="200" t="s">
        <v>1</v>
      </c>
      <c r="N151" s="201" t="s">
        <v>38</v>
      </c>
      <c r="O151" s="202">
        <v>0</v>
      </c>
      <c r="P151" s="202">
        <f t="shared" si="1"/>
        <v>0</v>
      </c>
      <c r="Q151" s="202">
        <v>0</v>
      </c>
      <c r="R151" s="202">
        <f t="shared" si="2"/>
        <v>0</v>
      </c>
      <c r="S151" s="202">
        <v>0</v>
      </c>
      <c r="T151" s="203">
        <f t="shared" si="3"/>
        <v>0</v>
      </c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R151" s="204" t="s">
        <v>132</v>
      </c>
      <c r="AT151" s="204" t="s">
        <v>128</v>
      </c>
      <c r="AU151" s="204" t="s">
        <v>79</v>
      </c>
      <c r="AY151" s="14" t="s">
        <v>125</v>
      </c>
      <c r="BE151" s="205">
        <f t="shared" si="4"/>
        <v>0</v>
      </c>
      <c r="BF151" s="205">
        <f t="shared" si="5"/>
        <v>1581.45</v>
      </c>
      <c r="BG151" s="205">
        <f t="shared" si="6"/>
        <v>0</v>
      </c>
      <c r="BH151" s="205">
        <f t="shared" si="7"/>
        <v>0</v>
      </c>
      <c r="BI151" s="205">
        <f t="shared" si="8"/>
        <v>0</v>
      </c>
      <c r="BJ151" s="14" t="s">
        <v>85</v>
      </c>
      <c r="BK151" s="205">
        <f t="shared" si="9"/>
        <v>1581.45</v>
      </c>
      <c r="BL151" s="14" t="s">
        <v>132</v>
      </c>
      <c r="BM151" s="204" t="s">
        <v>482</v>
      </c>
    </row>
    <row r="152" spans="1:65" s="2" customFormat="1" ht="24.2" customHeight="1">
      <c r="A152" s="28"/>
      <c r="B152" s="29"/>
      <c r="C152" s="210" t="s">
        <v>276</v>
      </c>
      <c r="D152" s="210" t="s">
        <v>254</v>
      </c>
      <c r="E152" s="211" t="s">
        <v>483</v>
      </c>
      <c r="F152" s="212" t="s">
        <v>484</v>
      </c>
      <c r="G152" s="213" t="s">
        <v>428</v>
      </c>
      <c r="H152" s="214">
        <v>2</v>
      </c>
      <c r="I152" s="215">
        <v>3.59</v>
      </c>
      <c r="J152" s="215">
        <f t="shared" si="0"/>
        <v>7.18</v>
      </c>
      <c r="K152" s="216"/>
      <c r="L152" s="217"/>
      <c r="M152" s="218" t="s">
        <v>1</v>
      </c>
      <c r="N152" s="219" t="s">
        <v>38</v>
      </c>
      <c r="O152" s="202">
        <v>0</v>
      </c>
      <c r="P152" s="202">
        <f t="shared" si="1"/>
        <v>0</v>
      </c>
      <c r="Q152" s="202">
        <v>0</v>
      </c>
      <c r="R152" s="202">
        <f t="shared" si="2"/>
        <v>0</v>
      </c>
      <c r="S152" s="202">
        <v>0</v>
      </c>
      <c r="T152" s="203">
        <f t="shared" si="3"/>
        <v>0</v>
      </c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R152" s="204" t="s">
        <v>159</v>
      </c>
      <c r="AT152" s="204" t="s">
        <v>254</v>
      </c>
      <c r="AU152" s="204" t="s">
        <v>79</v>
      </c>
      <c r="AY152" s="14" t="s">
        <v>125</v>
      </c>
      <c r="BE152" s="205">
        <f t="shared" si="4"/>
        <v>0</v>
      </c>
      <c r="BF152" s="205">
        <f t="shared" si="5"/>
        <v>7.18</v>
      </c>
      <c r="BG152" s="205">
        <f t="shared" si="6"/>
        <v>0</v>
      </c>
      <c r="BH152" s="205">
        <f t="shared" si="7"/>
        <v>0</v>
      </c>
      <c r="BI152" s="205">
        <f t="shared" si="8"/>
        <v>0</v>
      </c>
      <c r="BJ152" s="14" t="s">
        <v>85</v>
      </c>
      <c r="BK152" s="205">
        <f t="shared" si="9"/>
        <v>7.18</v>
      </c>
      <c r="BL152" s="14" t="s">
        <v>132</v>
      </c>
      <c r="BM152" s="204" t="s">
        <v>485</v>
      </c>
    </row>
    <row r="153" spans="1:65" s="2" customFormat="1" ht="21.75" customHeight="1">
      <c r="A153" s="28"/>
      <c r="B153" s="29"/>
      <c r="C153" s="210" t="s">
        <v>280</v>
      </c>
      <c r="D153" s="210" t="s">
        <v>254</v>
      </c>
      <c r="E153" s="211" t="s">
        <v>486</v>
      </c>
      <c r="F153" s="212" t="s">
        <v>487</v>
      </c>
      <c r="G153" s="213" t="s">
        <v>428</v>
      </c>
      <c r="H153" s="214">
        <v>25</v>
      </c>
      <c r="I153" s="215">
        <v>0</v>
      </c>
      <c r="J153" s="215">
        <f t="shared" si="0"/>
        <v>0</v>
      </c>
      <c r="K153" s="216"/>
      <c r="L153" s="217"/>
      <c r="M153" s="218" t="s">
        <v>1</v>
      </c>
      <c r="N153" s="219" t="s">
        <v>38</v>
      </c>
      <c r="O153" s="202">
        <v>0</v>
      </c>
      <c r="P153" s="202">
        <f t="shared" si="1"/>
        <v>0</v>
      </c>
      <c r="Q153" s="202">
        <v>0</v>
      </c>
      <c r="R153" s="202">
        <f t="shared" si="2"/>
        <v>0</v>
      </c>
      <c r="S153" s="202">
        <v>0</v>
      </c>
      <c r="T153" s="203">
        <f t="shared" si="3"/>
        <v>0</v>
      </c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R153" s="204" t="s">
        <v>159</v>
      </c>
      <c r="AT153" s="204" t="s">
        <v>254</v>
      </c>
      <c r="AU153" s="204" t="s">
        <v>79</v>
      </c>
      <c r="AY153" s="14" t="s">
        <v>125</v>
      </c>
      <c r="BE153" s="205">
        <f t="shared" si="4"/>
        <v>0</v>
      </c>
      <c r="BF153" s="205">
        <f t="shared" si="5"/>
        <v>0</v>
      </c>
      <c r="BG153" s="205">
        <f t="shared" si="6"/>
        <v>0</v>
      </c>
      <c r="BH153" s="205">
        <f t="shared" si="7"/>
        <v>0</v>
      </c>
      <c r="BI153" s="205">
        <f t="shared" si="8"/>
        <v>0</v>
      </c>
      <c r="BJ153" s="14" t="s">
        <v>85</v>
      </c>
      <c r="BK153" s="205">
        <f t="shared" si="9"/>
        <v>0</v>
      </c>
      <c r="BL153" s="14" t="s">
        <v>132</v>
      </c>
      <c r="BM153" s="204" t="s">
        <v>488</v>
      </c>
    </row>
    <row r="154" spans="1:65" s="2" customFormat="1" ht="24.2" customHeight="1">
      <c r="A154" s="28"/>
      <c r="B154" s="29"/>
      <c r="C154" s="210" t="s">
        <v>284</v>
      </c>
      <c r="D154" s="210" t="s">
        <v>254</v>
      </c>
      <c r="E154" s="211" t="s">
        <v>489</v>
      </c>
      <c r="F154" s="212" t="s">
        <v>490</v>
      </c>
      <c r="G154" s="213" t="s">
        <v>428</v>
      </c>
      <c r="H154" s="214">
        <v>4</v>
      </c>
      <c r="I154" s="215">
        <v>5.77</v>
      </c>
      <c r="J154" s="215">
        <f t="shared" si="0"/>
        <v>23.08</v>
      </c>
      <c r="K154" s="216"/>
      <c r="L154" s="217"/>
      <c r="M154" s="218" t="s">
        <v>1</v>
      </c>
      <c r="N154" s="219" t="s">
        <v>38</v>
      </c>
      <c r="O154" s="202">
        <v>0</v>
      </c>
      <c r="P154" s="202">
        <f t="shared" si="1"/>
        <v>0</v>
      </c>
      <c r="Q154" s="202">
        <v>0</v>
      </c>
      <c r="R154" s="202">
        <f t="shared" si="2"/>
        <v>0</v>
      </c>
      <c r="S154" s="202">
        <v>0</v>
      </c>
      <c r="T154" s="203">
        <f t="shared" si="3"/>
        <v>0</v>
      </c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R154" s="204" t="s">
        <v>159</v>
      </c>
      <c r="AT154" s="204" t="s">
        <v>254</v>
      </c>
      <c r="AU154" s="204" t="s">
        <v>79</v>
      </c>
      <c r="AY154" s="14" t="s">
        <v>125</v>
      </c>
      <c r="BE154" s="205">
        <f t="shared" si="4"/>
        <v>0</v>
      </c>
      <c r="BF154" s="205">
        <f t="shared" si="5"/>
        <v>23.08</v>
      </c>
      <c r="BG154" s="205">
        <f t="shared" si="6"/>
        <v>0</v>
      </c>
      <c r="BH154" s="205">
        <f t="shared" si="7"/>
        <v>0</v>
      </c>
      <c r="BI154" s="205">
        <f t="shared" si="8"/>
        <v>0</v>
      </c>
      <c r="BJ154" s="14" t="s">
        <v>85</v>
      </c>
      <c r="BK154" s="205">
        <f t="shared" si="9"/>
        <v>23.08</v>
      </c>
      <c r="BL154" s="14" t="s">
        <v>132</v>
      </c>
      <c r="BM154" s="204" t="s">
        <v>491</v>
      </c>
    </row>
    <row r="155" spans="1:65" s="2" customFormat="1" ht="37.9" customHeight="1">
      <c r="A155" s="28"/>
      <c r="B155" s="29"/>
      <c r="C155" s="210" t="s">
        <v>288</v>
      </c>
      <c r="D155" s="210" t="s">
        <v>254</v>
      </c>
      <c r="E155" s="211" t="s">
        <v>492</v>
      </c>
      <c r="F155" s="212" t="s">
        <v>493</v>
      </c>
      <c r="G155" s="213" t="s">
        <v>428</v>
      </c>
      <c r="H155" s="214">
        <v>160</v>
      </c>
      <c r="I155" s="215">
        <v>2.92</v>
      </c>
      <c r="J155" s="215">
        <f t="shared" si="0"/>
        <v>467.2</v>
      </c>
      <c r="K155" s="216"/>
      <c r="L155" s="217"/>
      <c r="M155" s="218" t="s">
        <v>1</v>
      </c>
      <c r="N155" s="219" t="s">
        <v>38</v>
      </c>
      <c r="O155" s="202">
        <v>0</v>
      </c>
      <c r="P155" s="202">
        <f t="shared" si="1"/>
        <v>0</v>
      </c>
      <c r="Q155" s="202">
        <v>0</v>
      </c>
      <c r="R155" s="202">
        <f t="shared" si="2"/>
        <v>0</v>
      </c>
      <c r="S155" s="202">
        <v>0</v>
      </c>
      <c r="T155" s="203">
        <f t="shared" si="3"/>
        <v>0</v>
      </c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R155" s="204" t="s">
        <v>159</v>
      </c>
      <c r="AT155" s="204" t="s">
        <v>254</v>
      </c>
      <c r="AU155" s="204" t="s">
        <v>79</v>
      </c>
      <c r="AY155" s="14" t="s">
        <v>125</v>
      </c>
      <c r="BE155" s="205">
        <f t="shared" si="4"/>
        <v>0</v>
      </c>
      <c r="BF155" s="205">
        <f t="shared" si="5"/>
        <v>467.2</v>
      </c>
      <c r="BG155" s="205">
        <f t="shared" si="6"/>
        <v>0</v>
      </c>
      <c r="BH155" s="205">
        <f t="shared" si="7"/>
        <v>0</v>
      </c>
      <c r="BI155" s="205">
        <f t="shared" si="8"/>
        <v>0</v>
      </c>
      <c r="BJ155" s="14" t="s">
        <v>85</v>
      </c>
      <c r="BK155" s="205">
        <f t="shared" si="9"/>
        <v>467.2</v>
      </c>
      <c r="BL155" s="14" t="s">
        <v>132</v>
      </c>
      <c r="BM155" s="204" t="s">
        <v>494</v>
      </c>
    </row>
    <row r="156" spans="1:65" s="2" customFormat="1" ht="37.9" customHeight="1">
      <c r="A156" s="28"/>
      <c r="B156" s="29"/>
      <c r="C156" s="210" t="s">
        <v>7</v>
      </c>
      <c r="D156" s="210" t="s">
        <v>254</v>
      </c>
      <c r="E156" s="211" t="s">
        <v>495</v>
      </c>
      <c r="F156" s="212" t="s">
        <v>496</v>
      </c>
      <c r="G156" s="213" t="s">
        <v>428</v>
      </c>
      <c r="H156" s="214">
        <v>4</v>
      </c>
      <c r="I156" s="215">
        <v>42.59</v>
      </c>
      <c r="J156" s="215">
        <f t="shared" si="0"/>
        <v>170.36</v>
      </c>
      <c r="K156" s="216"/>
      <c r="L156" s="217"/>
      <c r="M156" s="218" t="s">
        <v>1</v>
      </c>
      <c r="N156" s="219" t="s">
        <v>38</v>
      </c>
      <c r="O156" s="202">
        <v>0</v>
      </c>
      <c r="P156" s="202">
        <f t="shared" si="1"/>
        <v>0</v>
      </c>
      <c r="Q156" s="202">
        <v>0</v>
      </c>
      <c r="R156" s="202">
        <f t="shared" si="2"/>
        <v>0</v>
      </c>
      <c r="S156" s="202">
        <v>0</v>
      </c>
      <c r="T156" s="203">
        <f t="shared" si="3"/>
        <v>0</v>
      </c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R156" s="204" t="s">
        <v>159</v>
      </c>
      <c r="AT156" s="204" t="s">
        <v>254</v>
      </c>
      <c r="AU156" s="204" t="s">
        <v>79</v>
      </c>
      <c r="AY156" s="14" t="s">
        <v>125</v>
      </c>
      <c r="BE156" s="205">
        <f t="shared" si="4"/>
        <v>0</v>
      </c>
      <c r="BF156" s="205">
        <f t="shared" si="5"/>
        <v>170.36</v>
      </c>
      <c r="BG156" s="205">
        <f t="shared" si="6"/>
        <v>0</v>
      </c>
      <c r="BH156" s="205">
        <f t="shared" si="7"/>
        <v>0</v>
      </c>
      <c r="BI156" s="205">
        <f t="shared" si="8"/>
        <v>0</v>
      </c>
      <c r="BJ156" s="14" t="s">
        <v>85</v>
      </c>
      <c r="BK156" s="205">
        <f t="shared" si="9"/>
        <v>170.36</v>
      </c>
      <c r="BL156" s="14" t="s">
        <v>132</v>
      </c>
      <c r="BM156" s="204" t="s">
        <v>497</v>
      </c>
    </row>
    <row r="157" spans="1:65" s="2" customFormat="1" ht="16.5" customHeight="1">
      <c r="A157" s="28"/>
      <c r="B157" s="29"/>
      <c r="C157" s="193" t="s">
        <v>295</v>
      </c>
      <c r="D157" s="193" t="s">
        <v>128</v>
      </c>
      <c r="E157" s="194" t="s">
        <v>498</v>
      </c>
      <c r="F157" s="195" t="s">
        <v>499</v>
      </c>
      <c r="G157" s="196" t="s">
        <v>428</v>
      </c>
      <c r="H157" s="197">
        <v>4</v>
      </c>
      <c r="I157" s="198">
        <v>4.1100000000000003</v>
      </c>
      <c r="J157" s="198">
        <f t="shared" si="0"/>
        <v>16.440000000000001</v>
      </c>
      <c r="K157" s="199"/>
      <c r="L157" s="33"/>
      <c r="M157" s="200" t="s">
        <v>1</v>
      </c>
      <c r="N157" s="201" t="s">
        <v>38</v>
      </c>
      <c r="O157" s="202">
        <v>0</v>
      </c>
      <c r="P157" s="202">
        <f t="shared" si="1"/>
        <v>0</v>
      </c>
      <c r="Q157" s="202">
        <v>0</v>
      </c>
      <c r="R157" s="202">
        <f t="shared" si="2"/>
        <v>0</v>
      </c>
      <c r="S157" s="202">
        <v>0</v>
      </c>
      <c r="T157" s="203">
        <f t="shared" si="3"/>
        <v>0</v>
      </c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R157" s="204" t="s">
        <v>132</v>
      </c>
      <c r="AT157" s="204" t="s">
        <v>128</v>
      </c>
      <c r="AU157" s="204" t="s">
        <v>79</v>
      </c>
      <c r="AY157" s="14" t="s">
        <v>125</v>
      </c>
      <c r="BE157" s="205">
        <f t="shared" si="4"/>
        <v>0</v>
      </c>
      <c r="BF157" s="205">
        <f t="shared" si="5"/>
        <v>16.440000000000001</v>
      </c>
      <c r="BG157" s="205">
        <f t="shared" si="6"/>
        <v>0</v>
      </c>
      <c r="BH157" s="205">
        <f t="shared" si="7"/>
        <v>0</v>
      </c>
      <c r="BI157" s="205">
        <f t="shared" si="8"/>
        <v>0</v>
      </c>
      <c r="BJ157" s="14" t="s">
        <v>85</v>
      </c>
      <c r="BK157" s="205">
        <f t="shared" si="9"/>
        <v>16.440000000000001</v>
      </c>
      <c r="BL157" s="14" t="s">
        <v>132</v>
      </c>
      <c r="BM157" s="204" t="s">
        <v>500</v>
      </c>
    </row>
    <row r="158" spans="1:65" s="2" customFormat="1" ht="33" customHeight="1">
      <c r="A158" s="28"/>
      <c r="B158" s="29"/>
      <c r="C158" s="210" t="s">
        <v>299</v>
      </c>
      <c r="D158" s="210" t="s">
        <v>254</v>
      </c>
      <c r="E158" s="211" t="s">
        <v>501</v>
      </c>
      <c r="F158" s="212" t="s">
        <v>502</v>
      </c>
      <c r="G158" s="213" t="s">
        <v>428</v>
      </c>
      <c r="H158" s="214">
        <v>4</v>
      </c>
      <c r="I158" s="215">
        <v>3.02</v>
      </c>
      <c r="J158" s="215">
        <f t="shared" si="0"/>
        <v>12.08</v>
      </c>
      <c r="K158" s="216"/>
      <c r="L158" s="217"/>
      <c r="M158" s="218" t="s">
        <v>1</v>
      </c>
      <c r="N158" s="219" t="s">
        <v>38</v>
      </c>
      <c r="O158" s="202">
        <v>0</v>
      </c>
      <c r="P158" s="202">
        <f t="shared" si="1"/>
        <v>0</v>
      </c>
      <c r="Q158" s="202">
        <v>0</v>
      </c>
      <c r="R158" s="202">
        <f t="shared" si="2"/>
        <v>0</v>
      </c>
      <c r="S158" s="202">
        <v>0</v>
      </c>
      <c r="T158" s="203">
        <f t="shared" si="3"/>
        <v>0</v>
      </c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R158" s="204" t="s">
        <v>159</v>
      </c>
      <c r="AT158" s="204" t="s">
        <v>254</v>
      </c>
      <c r="AU158" s="204" t="s">
        <v>79</v>
      </c>
      <c r="AY158" s="14" t="s">
        <v>125</v>
      </c>
      <c r="BE158" s="205">
        <f t="shared" si="4"/>
        <v>0</v>
      </c>
      <c r="BF158" s="205">
        <f t="shared" si="5"/>
        <v>12.08</v>
      </c>
      <c r="BG158" s="205">
        <f t="shared" si="6"/>
        <v>0</v>
      </c>
      <c r="BH158" s="205">
        <f t="shared" si="7"/>
        <v>0</v>
      </c>
      <c r="BI158" s="205">
        <f t="shared" si="8"/>
        <v>0</v>
      </c>
      <c r="BJ158" s="14" t="s">
        <v>85</v>
      </c>
      <c r="BK158" s="205">
        <f t="shared" si="9"/>
        <v>12.08</v>
      </c>
      <c r="BL158" s="14" t="s">
        <v>132</v>
      </c>
      <c r="BM158" s="204" t="s">
        <v>503</v>
      </c>
    </row>
    <row r="159" spans="1:65" s="12" customFormat="1" ht="25.9" customHeight="1">
      <c r="B159" s="178"/>
      <c r="C159" s="179"/>
      <c r="D159" s="180" t="s">
        <v>71</v>
      </c>
      <c r="E159" s="181" t="s">
        <v>504</v>
      </c>
      <c r="F159" s="181" t="s">
        <v>505</v>
      </c>
      <c r="G159" s="179"/>
      <c r="H159" s="179"/>
      <c r="I159" s="179"/>
      <c r="J159" s="182">
        <f>BK159</f>
        <v>1208.75</v>
      </c>
      <c r="K159" s="179"/>
      <c r="L159" s="183"/>
      <c r="M159" s="184"/>
      <c r="N159" s="185"/>
      <c r="O159" s="185"/>
      <c r="P159" s="186">
        <f>SUM(P160:P161)</f>
        <v>0</v>
      </c>
      <c r="Q159" s="185"/>
      <c r="R159" s="186">
        <f>SUM(R160:R161)</f>
        <v>0</v>
      </c>
      <c r="S159" s="185"/>
      <c r="T159" s="187">
        <f>SUM(T160:T161)</f>
        <v>0</v>
      </c>
      <c r="AR159" s="188" t="s">
        <v>79</v>
      </c>
      <c r="AT159" s="189" t="s">
        <v>71</v>
      </c>
      <c r="AU159" s="189" t="s">
        <v>72</v>
      </c>
      <c r="AY159" s="188" t="s">
        <v>125</v>
      </c>
      <c r="BK159" s="190">
        <f>SUM(BK160:BK161)</f>
        <v>1208.75</v>
      </c>
    </row>
    <row r="160" spans="1:65" s="2" customFormat="1" ht="16.5" customHeight="1">
      <c r="A160" s="28"/>
      <c r="B160" s="29"/>
      <c r="C160" s="193" t="s">
        <v>303</v>
      </c>
      <c r="D160" s="193" t="s">
        <v>128</v>
      </c>
      <c r="E160" s="194" t="s">
        <v>506</v>
      </c>
      <c r="F160" s="195" t="s">
        <v>507</v>
      </c>
      <c r="G160" s="196" t="s">
        <v>508</v>
      </c>
      <c r="H160" s="197">
        <v>20</v>
      </c>
      <c r="I160" s="198">
        <v>26.05</v>
      </c>
      <c r="J160" s="198">
        <f>ROUND(I160*H160,2)</f>
        <v>521</v>
      </c>
      <c r="K160" s="199"/>
      <c r="L160" s="33"/>
      <c r="M160" s="200" t="s">
        <v>1</v>
      </c>
      <c r="N160" s="201" t="s">
        <v>38</v>
      </c>
      <c r="O160" s="202">
        <v>0</v>
      </c>
      <c r="P160" s="202">
        <f>O160*H160</f>
        <v>0</v>
      </c>
      <c r="Q160" s="202">
        <v>0</v>
      </c>
      <c r="R160" s="202">
        <f>Q160*H160</f>
        <v>0</v>
      </c>
      <c r="S160" s="202">
        <v>0</v>
      </c>
      <c r="T160" s="203">
        <f>S160*H160</f>
        <v>0</v>
      </c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R160" s="204" t="s">
        <v>132</v>
      </c>
      <c r="AT160" s="204" t="s">
        <v>128</v>
      </c>
      <c r="AU160" s="204" t="s">
        <v>79</v>
      </c>
      <c r="AY160" s="14" t="s">
        <v>125</v>
      </c>
      <c r="BE160" s="205">
        <f>IF(N160="základná",J160,0)</f>
        <v>0</v>
      </c>
      <c r="BF160" s="205">
        <f>IF(N160="znížená",J160,0)</f>
        <v>521</v>
      </c>
      <c r="BG160" s="205">
        <f>IF(N160="zákl. prenesená",J160,0)</f>
        <v>0</v>
      </c>
      <c r="BH160" s="205">
        <f>IF(N160="zníž. prenesená",J160,0)</f>
        <v>0</v>
      </c>
      <c r="BI160" s="205">
        <f>IF(N160="nulová",J160,0)</f>
        <v>0</v>
      </c>
      <c r="BJ160" s="14" t="s">
        <v>85</v>
      </c>
      <c r="BK160" s="205">
        <f>ROUND(I160*H160,2)</f>
        <v>521</v>
      </c>
      <c r="BL160" s="14" t="s">
        <v>132</v>
      </c>
      <c r="BM160" s="204" t="s">
        <v>509</v>
      </c>
    </row>
    <row r="161" spans="1:65" s="2" customFormat="1" ht="16.5" customHeight="1">
      <c r="A161" s="28"/>
      <c r="B161" s="29"/>
      <c r="C161" s="193" t="s">
        <v>307</v>
      </c>
      <c r="D161" s="193" t="s">
        <v>128</v>
      </c>
      <c r="E161" s="194" t="s">
        <v>510</v>
      </c>
      <c r="F161" s="195" t="s">
        <v>511</v>
      </c>
      <c r="G161" s="196" t="s">
        <v>508</v>
      </c>
      <c r="H161" s="197">
        <v>25</v>
      </c>
      <c r="I161" s="198">
        <v>27.51</v>
      </c>
      <c r="J161" s="198">
        <f>ROUND(I161*H161,2)</f>
        <v>687.75</v>
      </c>
      <c r="K161" s="199"/>
      <c r="L161" s="33"/>
      <c r="M161" s="200" t="s">
        <v>1</v>
      </c>
      <c r="N161" s="201" t="s">
        <v>38</v>
      </c>
      <c r="O161" s="202">
        <v>0</v>
      </c>
      <c r="P161" s="202">
        <f>O161*H161</f>
        <v>0</v>
      </c>
      <c r="Q161" s="202">
        <v>0</v>
      </c>
      <c r="R161" s="202">
        <f>Q161*H161</f>
        <v>0</v>
      </c>
      <c r="S161" s="202">
        <v>0</v>
      </c>
      <c r="T161" s="203">
        <f>S161*H161</f>
        <v>0</v>
      </c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R161" s="204" t="s">
        <v>132</v>
      </c>
      <c r="AT161" s="204" t="s">
        <v>128</v>
      </c>
      <c r="AU161" s="204" t="s">
        <v>79</v>
      </c>
      <c r="AY161" s="14" t="s">
        <v>125</v>
      </c>
      <c r="BE161" s="205">
        <f>IF(N161="základná",J161,0)</f>
        <v>0</v>
      </c>
      <c r="BF161" s="205">
        <f>IF(N161="znížená",J161,0)</f>
        <v>687.75</v>
      </c>
      <c r="BG161" s="205">
        <f>IF(N161="zákl. prenesená",J161,0)</f>
        <v>0</v>
      </c>
      <c r="BH161" s="205">
        <f>IF(N161="zníž. prenesená",J161,0)</f>
        <v>0</v>
      </c>
      <c r="BI161" s="205">
        <f>IF(N161="nulová",J161,0)</f>
        <v>0</v>
      </c>
      <c r="BJ161" s="14" t="s">
        <v>85</v>
      </c>
      <c r="BK161" s="205">
        <f>ROUND(I161*H161,2)</f>
        <v>687.75</v>
      </c>
      <c r="BL161" s="14" t="s">
        <v>132</v>
      </c>
      <c r="BM161" s="204" t="s">
        <v>512</v>
      </c>
    </row>
    <row r="162" spans="1:65" s="12" customFormat="1" ht="25.9" customHeight="1">
      <c r="B162" s="178"/>
      <c r="C162" s="179"/>
      <c r="D162" s="180" t="s">
        <v>71</v>
      </c>
      <c r="E162" s="181" t="s">
        <v>513</v>
      </c>
      <c r="F162" s="181" t="s">
        <v>514</v>
      </c>
      <c r="G162" s="179"/>
      <c r="H162" s="179"/>
      <c r="I162" s="179"/>
      <c r="J162" s="182">
        <f>BK162</f>
        <v>8.52</v>
      </c>
      <c r="K162" s="179"/>
      <c r="L162" s="183"/>
      <c r="M162" s="184"/>
      <c r="N162" s="185"/>
      <c r="O162" s="185"/>
      <c r="P162" s="186">
        <f>P163</f>
        <v>0</v>
      </c>
      <c r="Q162" s="185"/>
      <c r="R162" s="186">
        <f>R163</f>
        <v>0</v>
      </c>
      <c r="S162" s="185"/>
      <c r="T162" s="187">
        <f>T163</f>
        <v>0</v>
      </c>
      <c r="AR162" s="188" t="s">
        <v>79</v>
      </c>
      <c r="AT162" s="189" t="s">
        <v>71</v>
      </c>
      <c r="AU162" s="189" t="s">
        <v>72</v>
      </c>
      <c r="AY162" s="188" t="s">
        <v>125</v>
      </c>
      <c r="BK162" s="190">
        <f>BK163</f>
        <v>8.52</v>
      </c>
    </row>
    <row r="163" spans="1:65" s="2" customFormat="1" ht="24.2" customHeight="1">
      <c r="A163" s="28"/>
      <c r="B163" s="29"/>
      <c r="C163" s="193" t="s">
        <v>311</v>
      </c>
      <c r="D163" s="193" t="s">
        <v>128</v>
      </c>
      <c r="E163" s="194" t="s">
        <v>515</v>
      </c>
      <c r="F163" s="195" t="s">
        <v>516</v>
      </c>
      <c r="G163" s="196" t="s">
        <v>517</v>
      </c>
      <c r="H163" s="197">
        <v>0.05</v>
      </c>
      <c r="I163" s="198">
        <v>170.47</v>
      </c>
      <c r="J163" s="198">
        <f>ROUND(I163*H163,2)</f>
        <v>8.52</v>
      </c>
      <c r="K163" s="199"/>
      <c r="L163" s="33"/>
      <c r="M163" s="200" t="s">
        <v>1</v>
      </c>
      <c r="N163" s="201" t="s">
        <v>38</v>
      </c>
      <c r="O163" s="202">
        <v>0</v>
      </c>
      <c r="P163" s="202">
        <f>O163*H163</f>
        <v>0</v>
      </c>
      <c r="Q163" s="202">
        <v>0</v>
      </c>
      <c r="R163" s="202">
        <f>Q163*H163</f>
        <v>0</v>
      </c>
      <c r="S163" s="202">
        <v>0</v>
      </c>
      <c r="T163" s="203">
        <f>S163*H163</f>
        <v>0</v>
      </c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R163" s="204" t="s">
        <v>132</v>
      </c>
      <c r="AT163" s="204" t="s">
        <v>128</v>
      </c>
      <c r="AU163" s="204" t="s">
        <v>79</v>
      </c>
      <c r="AY163" s="14" t="s">
        <v>125</v>
      </c>
      <c r="BE163" s="205">
        <f>IF(N163="základná",J163,0)</f>
        <v>0</v>
      </c>
      <c r="BF163" s="205">
        <f>IF(N163="znížená",J163,0)</f>
        <v>8.52</v>
      </c>
      <c r="BG163" s="205">
        <f>IF(N163="zákl. prenesená",J163,0)</f>
        <v>0</v>
      </c>
      <c r="BH163" s="205">
        <f>IF(N163="zníž. prenesená",J163,0)</f>
        <v>0</v>
      </c>
      <c r="BI163" s="205">
        <f>IF(N163="nulová",J163,0)</f>
        <v>0</v>
      </c>
      <c r="BJ163" s="14" t="s">
        <v>85</v>
      </c>
      <c r="BK163" s="205">
        <f>ROUND(I163*H163,2)</f>
        <v>8.52</v>
      </c>
      <c r="BL163" s="14" t="s">
        <v>132</v>
      </c>
      <c r="BM163" s="204" t="s">
        <v>518</v>
      </c>
    </row>
    <row r="164" spans="1:65" s="12" customFormat="1" ht="25.9" customHeight="1">
      <c r="B164" s="178"/>
      <c r="C164" s="179"/>
      <c r="D164" s="180" t="s">
        <v>71</v>
      </c>
      <c r="E164" s="181" t="s">
        <v>519</v>
      </c>
      <c r="F164" s="181" t="s">
        <v>520</v>
      </c>
      <c r="G164" s="179"/>
      <c r="H164" s="179"/>
      <c r="I164" s="179"/>
      <c r="J164" s="182">
        <f>BK164</f>
        <v>50.3</v>
      </c>
      <c r="K164" s="179"/>
      <c r="L164" s="183"/>
      <c r="M164" s="184"/>
      <c r="N164" s="185"/>
      <c r="O164" s="185"/>
      <c r="P164" s="186">
        <f>P165</f>
        <v>0</v>
      </c>
      <c r="Q164" s="185"/>
      <c r="R164" s="186">
        <f>R165</f>
        <v>0</v>
      </c>
      <c r="S164" s="185"/>
      <c r="T164" s="187">
        <f>T165</f>
        <v>0</v>
      </c>
      <c r="AR164" s="188" t="s">
        <v>79</v>
      </c>
      <c r="AT164" s="189" t="s">
        <v>71</v>
      </c>
      <c r="AU164" s="189" t="s">
        <v>72</v>
      </c>
      <c r="AY164" s="188" t="s">
        <v>125</v>
      </c>
      <c r="BK164" s="190">
        <f>BK165</f>
        <v>50.3</v>
      </c>
    </row>
    <row r="165" spans="1:65" s="2" customFormat="1" ht="16.5" customHeight="1">
      <c r="A165" s="28"/>
      <c r="B165" s="29"/>
      <c r="C165" s="193" t="s">
        <v>313</v>
      </c>
      <c r="D165" s="193" t="s">
        <v>128</v>
      </c>
      <c r="E165" s="194" t="s">
        <v>521</v>
      </c>
      <c r="F165" s="195" t="s">
        <v>522</v>
      </c>
      <c r="G165" s="196" t="s">
        <v>204</v>
      </c>
      <c r="H165" s="197">
        <v>10</v>
      </c>
      <c r="I165" s="198">
        <v>5.03</v>
      </c>
      <c r="J165" s="198">
        <f>ROUND(I165*H165,2)</f>
        <v>50.3</v>
      </c>
      <c r="K165" s="199"/>
      <c r="L165" s="33"/>
      <c r="M165" s="200" t="s">
        <v>1</v>
      </c>
      <c r="N165" s="201" t="s">
        <v>38</v>
      </c>
      <c r="O165" s="202">
        <v>0</v>
      </c>
      <c r="P165" s="202">
        <f>O165*H165</f>
        <v>0</v>
      </c>
      <c r="Q165" s="202">
        <v>0</v>
      </c>
      <c r="R165" s="202">
        <f>Q165*H165</f>
        <v>0</v>
      </c>
      <c r="S165" s="202">
        <v>0</v>
      </c>
      <c r="T165" s="203">
        <f>S165*H165</f>
        <v>0</v>
      </c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R165" s="204" t="s">
        <v>132</v>
      </c>
      <c r="AT165" s="204" t="s">
        <v>128</v>
      </c>
      <c r="AU165" s="204" t="s">
        <v>79</v>
      </c>
      <c r="AY165" s="14" t="s">
        <v>125</v>
      </c>
      <c r="BE165" s="205">
        <f>IF(N165="základná",J165,0)</f>
        <v>0</v>
      </c>
      <c r="BF165" s="205">
        <f>IF(N165="znížená",J165,0)</f>
        <v>50.3</v>
      </c>
      <c r="BG165" s="205">
        <f>IF(N165="zákl. prenesená",J165,0)</f>
        <v>0</v>
      </c>
      <c r="BH165" s="205">
        <f>IF(N165="zníž. prenesená",J165,0)</f>
        <v>0</v>
      </c>
      <c r="BI165" s="205">
        <f>IF(N165="nulová",J165,0)</f>
        <v>0</v>
      </c>
      <c r="BJ165" s="14" t="s">
        <v>85</v>
      </c>
      <c r="BK165" s="205">
        <f>ROUND(I165*H165,2)</f>
        <v>50.3</v>
      </c>
      <c r="BL165" s="14" t="s">
        <v>132</v>
      </c>
      <c r="BM165" s="204" t="s">
        <v>523</v>
      </c>
    </row>
    <row r="166" spans="1:65" s="12" customFormat="1" ht="25.9" customHeight="1">
      <c r="B166" s="178"/>
      <c r="C166" s="179"/>
      <c r="D166" s="180" t="s">
        <v>71</v>
      </c>
      <c r="E166" s="181" t="s">
        <v>524</v>
      </c>
      <c r="F166" s="181" t="s">
        <v>525</v>
      </c>
      <c r="G166" s="179"/>
      <c r="H166" s="179"/>
      <c r="I166" s="179"/>
      <c r="J166" s="182">
        <f>BK166</f>
        <v>529</v>
      </c>
      <c r="K166" s="179"/>
      <c r="L166" s="183"/>
      <c r="M166" s="184"/>
      <c r="N166" s="185"/>
      <c r="O166" s="185"/>
      <c r="P166" s="186">
        <f>P167</f>
        <v>0</v>
      </c>
      <c r="Q166" s="185"/>
      <c r="R166" s="186">
        <f>R167</f>
        <v>0</v>
      </c>
      <c r="S166" s="185"/>
      <c r="T166" s="187">
        <f>T167</f>
        <v>0</v>
      </c>
      <c r="AR166" s="188" t="s">
        <v>79</v>
      </c>
      <c r="AT166" s="189" t="s">
        <v>71</v>
      </c>
      <c r="AU166" s="189" t="s">
        <v>72</v>
      </c>
      <c r="AY166" s="188" t="s">
        <v>125</v>
      </c>
      <c r="BK166" s="190">
        <f>BK167</f>
        <v>529</v>
      </c>
    </row>
    <row r="167" spans="1:65" s="2" customFormat="1" ht="21.75" customHeight="1">
      <c r="A167" s="28"/>
      <c r="B167" s="29"/>
      <c r="C167" s="193" t="s">
        <v>317</v>
      </c>
      <c r="D167" s="193" t="s">
        <v>128</v>
      </c>
      <c r="E167" s="194" t="s">
        <v>526</v>
      </c>
      <c r="F167" s="195" t="s">
        <v>527</v>
      </c>
      <c r="G167" s="196" t="s">
        <v>204</v>
      </c>
      <c r="H167" s="197">
        <v>50</v>
      </c>
      <c r="I167" s="198">
        <v>10.58</v>
      </c>
      <c r="J167" s="198">
        <f>ROUND(I167*H167,2)</f>
        <v>529</v>
      </c>
      <c r="K167" s="199"/>
      <c r="L167" s="33"/>
      <c r="M167" s="200" t="s">
        <v>1</v>
      </c>
      <c r="N167" s="201" t="s">
        <v>38</v>
      </c>
      <c r="O167" s="202">
        <v>0</v>
      </c>
      <c r="P167" s="202">
        <f>O167*H167</f>
        <v>0</v>
      </c>
      <c r="Q167" s="202">
        <v>0</v>
      </c>
      <c r="R167" s="202">
        <f>Q167*H167</f>
        <v>0</v>
      </c>
      <c r="S167" s="202">
        <v>0</v>
      </c>
      <c r="T167" s="203">
        <f>S167*H167</f>
        <v>0</v>
      </c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R167" s="204" t="s">
        <v>132</v>
      </c>
      <c r="AT167" s="204" t="s">
        <v>128</v>
      </c>
      <c r="AU167" s="204" t="s">
        <v>79</v>
      </c>
      <c r="AY167" s="14" t="s">
        <v>125</v>
      </c>
      <c r="BE167" s="205">
        <f>IF(N167="základná",J167,0)</f>
        <v>0</v>
      </c>
      <c r="BF167" s="205">
        <f>IF(N167="znížená",J167,0)</f>
        <v>529</v>
      </c>
      <c r="BG167" s="205">
        <f>IF(N167="zákl. prenesená",J167,0)</f>
        <v>0</v>
      </c>
      <c r="BH167" s="205">
        <f>IF(N167="zníž. prenesená",J167,0)</f>
        <v>0</v>
      </c>
      <c r="BI167" s="205">
        <f>IF(N167="nulová",J167,0)</f>
        <v>0</v>
      </c>
      <c r="BJ167" s="14" t="s">
        <v>85</v>
      </c>
      <c r="BK167" s="205">
        <f>ROUND(I167*H167,2)</f>
        <v>529</v>
      </c>
      <c r="BL167" s="14" t="s">
        <v>132</v>
      </c>
      <c r="BM167" s="204" t="s">
        <v>528</v>
      </c>
    </row>
    <row r="168" spans="1:65" s="12" customFormat="1" ht="25.9" customHeight="1">
      <c r="B168" s="178"/>
      <c r="C168" s="179"/>
      <c r="D168" s="180" t="s">
        <v>71</v>
      </c>
      <c r="E168" s="181" t="s">
        <v>529</v>
      </c>
      <c r="F168" s="181" t="s">
        <v>530</v>
      </c>
      <c r="G168" s="179"/>
      <c r="H168" s="179"/>
      <c r="I168" s="179"/>
      <c r="J168" s="182">
        <f>BK168</f>
        <v>180.5</v>
      </c>
      <c r="K168" s="179"/>
      <c r="L168" s="183"/>
      <c r="M168" s="184"/>
      <c r="N168" s="185"/>
      <c r="O168" s="185"/>
      <c r="P168" s="186">
        <f>P169</f>
        <v>0</v>
      </c>
      <c r="Q168" s="185"/>
      <c r="R168" s="186">
        <f>R169</f>
        <v>0</v>
      </c>
      <c r="S168" s="185"/>
      <c r="T168" s="187">
        <f>T169</f>
        <v>0</v>
      </c>
      <c r="AR168" s="188" t="s">
        <v>79</v>
      </c>
      <c r="AT168" s="189" t="s">
        <v>71</v>
      </c>
      <c r="AU168" s="189" t="s">
        <v>72</v>
      </c>
      <c r="AY168" s="188" t="s">
        <v>125</v>
      </c>
      <c r="BK168" s="190">
        <f>BK169</f>
        <v>180.5</v>
      </c>
    </row>
    <row r="169" spans="1:65" s="2" customFormat="1" ht="16.5" customHeight="1">
      <c r="A169" s="28"/>
      <c r="B169" s="29"/>
      <c r="C169" s="193" t="s">
        <v>319</v>
      </c>
      <c r="D169" s="193" t="s">
        <v>128</v>
      </c>
      <c r="E169" s="194" t="s">
        <v>531</v>
      </c>
      <c r="F169" s="195" t="s">
        <v>532</v>
      </c>
      <c r="G169" s="196" t="s">
        <v>204</v>
      </c>
      <c r="H169" s="197">
        <v>50</v>
      </c>
      <c r="I169" s="198">
        <v>3.61</v>
      </c>
      <c r="J169" s="198">
        <f>ROUND(I169*H169,2)</f>
        <v>180.5</v>
      </c>
      <c r="K169" s="199"/>
      <c r="L169" s="33"/>
      <c r="M169" s="200" t="s">
        <v>1</v>
      </c>
      <c r="N169" s="201" t="s">
        <v>38</v>
      </c>
      <c r="O169" s="202">
        <v>0</v>
      </c>
      <c r="P169" s="202">
        <f>O169*H169</f>
        <v>0</v>
      </c>
      <c r="Q169" s="202">
        <v>0</v>
      </c>
      <c r="R169" s="202">
        <f>Q169*H169</f>
        <v>0</v>
      </c>
      <c r="S169" s="202">
        <v>0</v>
      </c>
      <c r="T169" s="203">
        <f>S169*H169</f>
        <v>0</v>
      </c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R169" s="204" t="s">
        <v>132</v>
      </c>
      <c r="AT169" s="204" t="s">
        <v>128</v>
      </c>
      <c r="AU169" s="204" t="s">
        <v>79</v>
      </c>
      <c r="AY169" s="14" t="s">
        <v>125</v>
      </c>
      <c r="BE169" s="205">
        <f>IF(N169="základná",J169,0)</f>
        <v>0</v>
      </c>
      <c r="BF169" s="205">
        <f>IF(N169="znížená",J169,0)</f>
        <v>180.5</v>
      </c>
      <c r="BG169" s="205">
        <f>IF(N169="zákl. prenesená",J169,0)</f>
        <v>0</v>
      </c>
      <c r="BH169" s="205">
        <f>IF(N169="zníž. prenesená",J169,0)</f>
        <v>0</v>
      </c>
      <c r="BI169" s="205">
        <f>IF(N169="nulová",J169,0)</f>
        <v>0</v>
      </c>
      <c r="BJ169" s="14" t="s">
        <v>85</v>
      </c>
      <c r="BK169" s="205">
        <f>ROUND(I169*H169,2)</f>
        <v>180.5</v>
      </c>
      <c r="BL169" s="14" t="s">
        <v>132</v>
      </c>
      <c r="BM169" s="204" t="s">
        <v>533</v>
      </c>
    </row>
    <row r="170" spans="1:65" s="12" customFormat="1" ht="25.9" customHeight="1">
      <c r="B170" s="178"/>
      <c r="C170" s="179"/>
      <c r="D170" s="180" t="s">
        <v>71</v>
      </c>
      <c r="E170" s="181" t="s">
        <v>534</v>
      </c>
      <c r="F170" s="181" t="s">
        <v>535</v>
      </c>
      <c r="G170" s="179"/>
      <c r="H170" s="179"/>
      <c r="I170" s="179"/>
      <c r="J170" s="182">
        <f>BK170</f>
        <v>567.5</v>
      </c>
      <c r="K170" s="179"/>
      <c r="L170" s="183"/>
      <c r="M170" s="184"/>
      <c r="N170" s="185"/>
      <c r="O170" s="185"/>
      <c r="P170" s="186">
        <f>SUM(P171:P174)</f>
        <v>0</v>
      </c>
      <c r="Q170" s="185"/>
      <c r="R170" s="186">
        <f>SUM(R171:R174)</f>
        <v>0</v>
      </c>
      <c r="S170" s="185"/>
      <c r="T170" s="187">
        <f>SUM(T171:T174)</f>
        <v>0</v>
      </c>
      <c r="AR170" s="188" t="s">
        <v>79</v>
      </c>
      <c r="AT170" s="189" t="s">
        <v>71</v>
      </c>
      <c r="AU170" s="189" t="s">
        <v>72</v>
      </c>
      <c r="AY170" s="188" t="s">
        <v>125</v>
      </c>
      <c r="BK170" s="190">
        <f>SUM(BK171:BK174)</f>
        <v>567.5</v>
      </c>
    </row>
    <row r="171" spans="1:65" s="2" customFormat="1" ht="16.5" customHeight="1">
      <c r="A171" s="28"/>
      <c r="B171" s="29"/>
      <c r="C171" s="193" t="s">
        <v>257</v>
      </c>
      <c r="D171" s="193" t="s">
        <v>128</v>
      </c>
      <c r="E171" s="194" t="s">
        <v>536</v>
      </c>
      <c r="F171" s="195" t="s">
        <v>537</v>
      </c>
      <c r="G171" s="196" t="s">
        <v>204</v>
      </c>
      <c r="H171" s="197">
        <v>50</v>
      </c>
      <c r="I171" s="198">
        <v>2.89</v>
      </c>
      <c r="J171" s="198">
        <f>ROUND(I171*H171,2)</f>
        <v>144.5</v>
      </c>
      <c r="K171" s="199"/>
      <c r="L171" s="33"/>
      <c r="M171" s="200" t="s">
        <v>1</v>
      </c>
      <c r="N171" s="201" t="s">
        <v>38</v>
      </c>
      <c r="O171" s="202">
        <v>0</v>
      </c>
      <c r="P171" s="202">
        <f>O171*H171</f>
        <v>0</v>
      </c>
      <c r="Q171" s="202">
        <v>0</v>
      </c>
      <c r="R171" s="202">
        <f>Q171*H171</f>
        <v>0</v>
      </c>
      <c r="S171" s="202">
        <v>0</v>
      </c>
      <c r="T171" s="203">
        <f>S171*H171</f>
        <v>0</v>
      </c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R171" s="204" t="s">
        <v>132</v>
      </c>
      <c r="AT171" s="204" t="s">
        <v>128</v>
      </c>
      <c r="AU171" s="204" t="s">
        <v>79</v>
      </c>
      <c r="AY171" s="14" t="s">
        <v>125</v>
      </c>
      <c r="BE171" s="205">
        <f>IF(N171="základná",J171,0)</f>
        <v>0</v>
      </c>
      <c r="BF171" s="205">
        <f>IF(N171="znížená",J171,0)</f>
        <v>144.5</v>
      </c>
      <c r="BG171" s="205">
        <f>IF(N171="zákl. prenesená",J171,0)</f>
        <v>0</v>
      </c>
      <c r="BH171" s="205">
        <f>IF(N171="zníž. prenesená",J171,0)</f>
        <v>0</v>
      </c>
      <c r="BI171" s="205">
        <f>IF(N171="nulová",J171,0)</f>
        <v>0</v>
      </c>
      <c r="BJ171" s="14" t="s">
        <v>85</v>
      </c>
      <c r="BK171" s="205">
        <f>ROUND(I171*H171,2)</f>
        <v>144.5</v>
      </c>
      <c r="BL171" s="14" t="s">
        <v>132</v>
      </c>
      <c r="BM171" s="204" t="s">
        <v>538</v>
      </c>
    </row>
    <row r="172" spans="1:65" s="2" customFormat="1" ht="24.2" customHeight="1">
      <c r="A172" s="28"/>
      <c r="B172" s="29"/>
      <c r="C172" s="210" t="s">
        <v>324</v>
      </c>
      <c r="D172" s="210" t="s">
        <v>254</v>
      </c>
      <c r="E172" s="211" t="s">
        <v>539</v>
      </c>
      <c r="F172" s="212" t="s">
        <v>540</v>
      </c>
      <c r="G172" s="213" t="s">
        <v>204</v>
      </c>
      <c r="H172" s="214">
        <v>50</v>
      </c>
      <c r="I172" s="215">
        <v>0.18</v>
      </c>
      <c r="J172" s="215">
        <f>ROUND(I172*H172,2)</f>
        <v>9</v>
      </c>
      <c r="K172" s="216"/>
      <c r="L172" s="217"/>
      <c r="M172" s="218" t="s">
        <v>1</v>
      </c>
      <c r="N172" s="219" t="s">
        <v>38</v>
      </c>
      <c r="O172" s="202">
        <v>0</v>
      </c>
      <c r="P172" s="202">
        <f>O172*H172</f>
        <v>0</v>
      </c>
      <c r="Q172" s="202">
        <v>0</v>
      </c>
      <c r="R172" s="202">
        <f>Q172*H172</f>
        <v>0</v>
      </c>
      <c r="S172" s="202">
        <v>0</v>
      </c>
      <c r="T172" s="203">
        <f>S172*H172</f>
        <v>0</v>
      </c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R172" s="204" t="s">
        <v>159</v>
      </c>
      <c r="AT172" s="204" t="s">
        <v>254</v>
      </c>
      <c r="AU172" s="204" t="s">
        <v>79</v>
      </c>
      <c r="AY172" s="14" t="s">
        <v>125</v>
      </c>
      <c r="BE172" s="205">
        <f>IF(N172="základná",J172,0)</f>
        <v>0</v>
      </c>
      <c r="BF172" s="205">
        <f>IF(N172="znížená",J172,0)</f>
        <v>9</v>
      </c>
      <c r="BG172" s="205">
        <f>IF(N172="zákl. prenesená",J172,0)</f>
        <v>0</v>
      </c>
      <c r="BH172" s="205">
        <f>IF(N172="zníž. prenesená",J172,0)</f>
        <v>0</v>
      </c>
      <c r="BI172" s="205">
        <f>IF(N172="nulová",J172,0)</f>
        <v>0</v>
      </c>
      <c r="BJ172" s="14" t="s">
        <v>85</v>
      </c>
      <c r="BK172" s="205">
        <f>ROUND(I172*H172,2)</f>
        <v>9</v>
      </c>
      <c r="BL172" s="14" t="s">
        <v>132</v>
      </c>
      <c r="BM172" s="204" t="s">
        <v>541</v>
      </c>
    </row>
    <row r="173" spans="1:65" s="2" customFormat="1" ht="16.5" customHeight="1">
      <c r="A173" s="28"/>
      <c r="B173" s="29"/>
      <c r="C173" s="193" t="s">
        <v>328</v>
      </c>
      <c r="D173" s="193" t="s">
        <v>128</v>
      </c>
      <c r="E173" s="194" t="s">
        <v>542</v>
      </c>
      <c r="F173" s="195" t="s">
        <v>543</v>
      </c>
      <c r="G173" s="196" t="s">
        <v>204</v>
      </c>
      <c r="H173" s="197">
        <v>50</v>
      </c>
      <c r="I173" s="198">
        <v>2.92</v>
      </c>
      <c r="J173" s="198">
        <f>ROUND(I173*H173,2)</f>
        <v>146</v>
      </c>
      <c r="K173" s="199"/>
      <c r="L173" s="33"/>
      <c r="M173" s="200" t="s">
        <v>1</v>
      </c>
      <c r="N173" s="201" t="s">
        <v>38</v>
      </c>
      <c r="O173" s="202">
        <v>0</v>
      </c>
      <c r="P173" s="202">
        <f>O173*H173</f>
        <v>0</v>
      </c>
      <c r="Q173" s="202">
        <v>0</v>
      </c>
      <c r="R173" s="202">
        <f>Q173*H173</f>
        <v>0</v>
      </c>
      <c r="S173" s="202">
        <v>0</v>
      </c>
      <c r="T173" s="203">
        <f>S173*H173</f>
        <v>0</v>
      </c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R173" s="204" t="s">
        <v>132</v>
      </c>
      <c r="AT173" s="204" t="s">
        <v>128</v>
      </c>
      <c r="AU173" s="204" t="s">
        <v>79</v>
      </c>
      <c r="AY173" s="14" t="s">
        <v>125</v>
      </c>
      <c r="BE173" s="205">
        <f>IF(N173="základná",J173,0)</f>
        <v>0</v>
      </c>
      <c r="BF173" s="205">
        <f>IF(N173="znížená",J173,0)</f>
        <v>146</v>
      </c>
      <c r="BG173" s="205">
        <f>IF(N173="zákl. prenesená",J173,0)</f>
        <v>0</v>
      </c>
      <c r="BH173" s="205">
        <f>IF(N173="zníž. prenesená",J173,0)</f>
        <v>0</v>
      </c>
      <c r="BI173" s="205">
        <f>IF(N173="nulová",J173,0)</f>
        <v>0</v>
      </c>
      <c r="BJ173" s="14" t="s">
        <v>85</v>
      </c>
      <c r="BK173" s="205">
        <f>ROUND(I173*H173,2)</f>
        <v>146</v>
      </c>
      <c r="BL173" s="14" t="s">
        <v>132</v>
      </c>
      <c r="BM173" s="204" t="s">
        <v>544</v>
      </c>
    </row>
    <row r="174" spans="1:65" s="2" customFormat="1" ht="33" customHeight="1">
      <c r="A174" s="28"/>
      <c r="B174" s="29"/>
      <c r="C174" s="210" t="s">
        <v>332</v>
      </c>
      <c r="D174" s="210" t="s">
        <v>254</v>
      </c>
      <c r="E174" s="211" t="s">
        <v>545</v>
      </c>
      <c r="F174" s="212" t="s">
        <v>546</v>
      </c>
      <c r="G174" s="213" t="s">
        <v>428</v>
      </c>
      <c r="H174" s="214">
        <v>50</v>
      </c>
      <c r="I174" s="215">
        <v>5.36</v>
      </c>
      <c r="J174" s="215">
        <f>ROUND(I174*H174,2)</f>
        <v>268</v>
      </c>
      <c r="K174" s="216"/>
      <c r="L174" s="217"/>
      <c r="M174" s="218" t="s">
        <v>1</v>
      </c>
      <c r="N174" s="219" t="s">
        <v>38</v>
      </c>
      <c r="O174" s="202">
        <v>0</v>
      </c>
      <c r="P174" s="202">
        <f>O174*H174</f>
        <v>0</v>
      </c>
      <c r="Q174" s="202">
        <v>0</v>
      </c>
      <c r="R174" s="202">
        <f>Q174*H174</f>
        <v>0</v>
      </c>
      <c r="S174" s="202">
        <v>0</v>
      </c>
      <c r="T174" s="203">
        <f>S174*H174</f>
        <v>0</v>
      </c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R174" s="204" t="s">
        <v>159</v>
      </c>
      <c r="AT174" s="204" t="s">
        <v>254</v>
      </c>
      <c r="AU174" s="204" t="s">
        <v>79</v>
      </c>
      <c r="AY174" s="14" t="s">
        <v>125</v>
      </c>
      <c r="BE174" s="205">
        <f>IF(N174="základná",J174,0)</f>
        <v>0</v>
      </c>
      <c r="BF174" s="205">
        <f>IF(N174="znížená",J174,0)</f>
        <v>268</v>
      </c>
      <c r="BG174" s="205">
        <f>IF(N174="zákl. prenesená",J174,0)</f>
        <v>0</v>
      </c>
      <c r="BH174" s="205">
        <f>IF(N174="zníž. prenesená",J174,0)</f>
        <v>0</v>
      </c>
      <c r="BI174" s="205">
        <f>IF(N174="nulová",J174,0)</f>
        <v>0</v>
      </c>
      <c r="BJ174" s="14" t="s">
        <v>85</v>
      </c>
      <c r="BK174" s="205">
        <f>ROUND(I174*H174,2)</f>
        <v>268</v>
      </c>
      <c r="BL174" s="14" t="s">
        <v>132</v>
      </c>
      <c r="BM174" s="204" t="s">
        <v>547</v>
      </c>
    </row>
    <row r="175" spans="1:65" s="12" customFormat="1" ht="25.9" customHeight="1">
      <c r="B175" s="178"/>
      <c r="C175" s="179"/>
      <c r="D175" s="180" t="s">
        <v>71</v>
      </c>
      <c r="E175" s="181" t="s">
        <v>548</v>
      </c>
      <c r="F175" s="181" t="s">
        <v>549</v>
      </c>
      <c r="G175" s="179"/>
      <c r="H175" s="179"/>
      <c r="I175" s="179"/>
      <c r="J175" s="182">
        <f>BK175</f>
        <v>238.5</v>
      </c>
      <c r="K175" s="179"/>
      <c r="L175" s="183"/>
      <c r="M175" s="184"/>
      <c r="N175" s="185"/>
      <c r="O175" s="185"/>
      <c r="P175" s="186">
        <f>P176</f>
        <v>0</v>
      </c>
      <c r="Q175" s="185"/>
      <c r="R175" s="186">
        <f>R176</f>
        <v>0</v>
      </c>
      <c r="S175" s="185"/>
      <c r="T175" s="187">
        <f>T176</f>
        <v>0</v>
      </c>
      <c r="AR175" s="188" t="s">
        <v>79</v>
      </c>
      <c r="AT175" s="189" t="s">
        <v>71</v>
      </c>
      <c r="AU175" s="189" t="s">
        <v>72</v>
      </c>
      <c r="AY175" s="188" t="s">
        <v>125</v>
      </c>
      <c r="BK175" s="190">
        <f>BK176</f>
        <v>238.5</v>
      </c>
    </row>
    <row r="176" spans="1:65" s="2" customFormat="1" ht="16.5" customHeight="1">
      <c r="A176" s="28"/>
      <c r="B176" s="29"/>
      <c r="C176" s="193" t="s">
        <v>336</v>
      </c>
      <c r="D176" s="193" t="s">
        <v>128</v>
      </c>
      <c r="E176" s="194" t="s">
        <v>550</v>
      </c>
      <c r="F176" s="195" t="s">
        <v>551</v>
      </c>
      <c r="G176" s="196" t="s">
        <v>204</v>
      </c>
      <c r="H176" s="197">
        <v>50</v>
      </c>
      <c r="I176" s="198">
        <v>4.7699999999999996</v>
      </c>
      <c r="J176" s="198">
        <f>ROUND(I176*H176,2)</f>
        <v>238.5</v>
      </c>
      <c r="K176" s="199"/>
      <c r="L176" s="33"/>
      <c r="M176" s="206" t="s">
        <v>1</v>
      </c>
      <c r="N176" s="207" t="s">
        <v>38</v>
      </c>
      <c r="O176" s="208">
        <v>0</v>
      </c>
      <c r="P176" s="208">
        <f>O176*H176</f>
        <v>0</v>
      </c>
      <c r="Q176" s="208">
        <v>0</v>
      </c>
      <c r="R176" s="208">
        <f>Q176*H176</f>
        <v>0</v>
      </c>
      <c r="S176" s="208">
        <v>0</v>
      </c>
      <c r="T176" s="209">
        <f>S176*H176</f>
        <v>0</v>
      </c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R176" s="204" t="s">
        <v>132</v>
      </c>
      <c r="AT176" s="204" t="s">
        <v>128</v>
      </c>
      <c r="AU176" s="204" t="s">
        <v>79</v>
      </c>
      <c r="AY176" s="14" t="s">
        <v>125</v>
      </c>
      <c r="BE176" s="205">
        <f>IF(N176="základná",J176,0)</f>
        <v>0</v>
      </c>
      <c r="BF176" s="205">
        <f>IF(N176="znížená",J176,0)</f>
        <v>238.5</v>
      </c>
      <c r="BG176" s="205">
        <f>IF(N176="zákl. prenesená",J176,0)</f>
        <v>0</v>
      </c>
      <c r="BH176" s="205">
        <f>IF(N176="zníž. prenesená",J176,0)</f>
        <v>0</v>
      </c>
      <c r="BI176" s="205">
        <f>IF(N176="nulová",J176,0)</f>
        <v>0</v>
      </c>
      <c r="BJ176" s="14" t="s">
        <v>85</v>
      </c>
      <c r="BK176" s="205">
        <f>ROUND(I176*H176,2)</f>
        <v>238.5</v>
      </c>
      <c r="BL176" s="14" t="s">
        <v>132</v>
      </c>
      <c r="BM176" s="204" t="s">
        <v>552</v>
      </c>
    </row>
    <row r="177" spans="1:31" s="2" customFormat="1" ht="6.95" customHeight="1">
      <c r="A177" s="28"/>
      <c r="B177" s="52"/>
      <c r="C177" s="53"/>
      <c r="D177" s="53"/>
      <c r="E177" s="53"/>
      <c r="F177" s="53"/>
      <c r="G177" s="53"/>
      <c r="H177" s="53"/>
      <c r="I177" s="53"/>
      <c r="J177" s="53"/>
      <c r="K177" s="53"/>
      <c r="L177" s="33"/>
      <c r="M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</row>
  </sheetData>
  <sheetProtection algorithmName="SHA-512" hashValue="wSWsJ64Z9oCCHoWZFRAmJjA6zsnzLYgLtcMuQpUC6zAd4Lcwuh3ElbUACtlrnwQeYv4p4Cg3pgphc4AwGo8Jbg==" saltValue="VpsCdzG/WToJ/9HMeRoH8w8cstlx6l60ryU26+4evsNoqEIPxvUriEvvjOPpXbOw7p8b/rmFoO205Q5S5Thv6w==" spinCount="100000" sheet="1" objects="1" scenarios="1" formatColumns="0" formatRows="0" autoFilter="0"/>
  <autoFilter ref="C129:K176"/>
  <mergeCells count="11">
    <mergeCell ref="L2:V2"/>
    <mergeCell ref="E87:H87"/>
    <mergeCell ref="E89:H89"/>
    <mergeCell ref="E118:H118"/>
    <mergeCell ref="E120:H120"/>
    <mergeCell ref="E122:H122"/>
    <mergeCell ref="E7:H7"/>
    <mergeCell ref="E9:H9"/>
    <mergeCell ref="E11:H11"/>
    <mergeCell ref="E29:H29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B6DEC66C7ECB24E8D08E5400A2FE6CE" ma:contentTypeVersion="18" ma:contentTypeDescription="Umožňuje vytvoriť nový dokument." ma:contentTypeScope="" ma:versionID="59f333c2a45483dedb5ba5887ed42976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484dd17290e57b1026a1c3333f9f39d6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Značky obrázka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0B85545-17EB-4B6F-BAEB-B01C50E2557A}">
  <ds:schemaRefs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elements/1.1/"/>
    <ds:schemaRef ds:uri="fb184d40-0941-4c5b-8d86-c438507f5a78"/>
    <ds:schemaRef ds:uri="576f5c12-a696-4a9e-ab05-b944a81adc44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4F4CA8D-3BD5-48F4-ABEA-2F2671B730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7E69D9-8FEB-4EFE-A864-A04854A385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6f5c12-a696-4a9e-ab05-b944a81adc44"/>
    <ds:schemaRef ds:uri="fb184d40-0941-4c5b-8d86-c438507f5a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4</vt:i4>
      </vt:variant>
      <vt:variant>
        <vt:lpstr>Pomenované rozsahy</vt:lpstr>
      </vt:variant>
      <vt:variant>
        <vt:i4>8</vt:i4>
      </vt:variant>
    </vt:vector>
  </HeadingPairs>
  <TitlesOfParts>
    <vt:vector size="12" baseType="lpstr">
      <vt:lpstr>Rekapitulácia stavby</vt:lpstr>
      <vt:lpstr>SO 02.1 - Plochá strecha ...</vt:lpstr>
      <vt:lpstr>SO 02.2 - Plochá strecha ...</vt:lpstr>
      <vt:lpstr>SO 02.3 - Bleskozvod a uz...</vt:lpstr>
      <vt:lpstr>'Rekapitulácia stavby'!Názvy_tlače</vt:lpstr>
      <vt:lpstr>'SO 02.1 - Plochá strecha ...'!Názvy_tlače</vt:lpstr>
      <vt:lpstr>'SO 02.2 - Plochá strecha ...'!Názvy_tlače</vt:lpstr>
      <vt:lpstr>'SO 02.3 - Bleskozvod a uz...'!Názvy_tlače</vt:lpstr>
      <vt:lpstr>'Rekapitulácia stavby'!Oblasť_tlače</vt:lpstr>
      <vt:lpstr>'SO 02.1 - Plochá strecha ...'!Oblasť_tlače</vt:lpstr>
      <vt:lpstr>'SO 02.2 - Plochá strecha ...'!Oblasť_tlače</vt:lpstr>
      <vt:lpstr>'SO 02.3 - Bleskozvod a uz...'!Oblasť_tlače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Kocisko Frantisek</dc:creator>
  <cp:lastModifiedBy>Používateľ systému Windows</cp:lastModifiedBy>
  <cp:lastPrinted>2026-04-16T13:06:59Z</cp:lastPrinted>
  <dcterms:created xsi:type="dcterms:W3CDTF">2026-03-11T11:49:37Z</dcterms:created>
  <dcterms:modified xsi:type="dcterms:W3CDTF">2026-04-16T13:07:05Z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