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 - Spojená škola Juraja Henischa v Bardejove\PC 214\PROJEKTY\Strechy 2025\2026\Swietelsky\"/>
    </mc:Choice>
  </mc:AlternateContent>
  <bookViews>
    <workbookView xWindow="0" yWindow="0" windowWidth="28800" windowHeight="12435"/>
  </bookViews>
  <sheets>
    <sheet name="Rekapitulácia stavby" sheetId="1" r:id="rId1"/>
    <sheet name="VS_01 - BJ - naviac práce" sheetId="2" r:id="rId2"/>
  </sheets>
  <definedNames>
    <definedName name="_xlnm._FilterDatabase" localSheetId="1" hidden="1">'VS_01 - BJ - naviac práce'!$C$118:$K$144</definedName>
    <definedName name="_xlnm.Print_Titles" localSheetId="0">'Rekapitulácia stavby'!$92:$92</definedName>
    <definedName name="_xlnm.Print_Titles" localSheetId="1">'VS_01 - BJ - naviac práce'!$118:$118</definedName>
    <definedName name="_xlnm.Print_Area" localSheetId="0">'Rekapitulácia stavby'!$D$4:$AO$76,'Rekapitulácia stavby'!$C$82:$AQ$96</definedName>
    <definedName name="_xlnm.Print_Area" localSheetId="1">'VS_01 - BJ - naviac práce'!$C$108:$J$144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9" i="2" l="1"/>
  <c r="J35" i="2" l="1"/>
  <c r="J34" i="2"/>
  <c r="AY95" i="1" s="1"/>
  <c r="J33" i="2"/>
  <c r="AX95" i="1" s="1"/>
  <c r="BI144" i="2"/>
  <c r="BH144" i="2"/>
  <c r="BG144" i="2"/>
  <c r="BE144" i="2"/>
  <c r="T144" i="2"/>
  <c r="T143" i="2"/>
  <c r="R144" i="2"/>
  <c r="R143" i="2" s="1"/>
  <c r="P144" i="2"/>
  <c r="P143" i="2" s="1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2" i="2"/>
  <c r="BH132" i="2"/>
  <c r="BG132" i="2"/>
  <c r="BE132" i="2"/>
  <c r="T132" i="2"/>
  <c r="T131" i="2" s="1"/>
  <c r="R132" i="2"/>
  <c r="R131" i="2" s="1"/>
  <c r="P132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6" i="2"/>
  <c r="BH126" i="2"/>
  <c r="BG126" i="2"/>
  <c r="BE126" i="2"/>
  <c r="T126" i="2"/>
  <c r="R126" i="2"/>
  <c r="P126" i="2"/>
  <c r="BI125" i="2"/>
  <c r="BH125" i="2"/>
  <c r="BG125" i="2"/>
  <c r="BE125" i="2"/>
  <c r="T125" i="2"/>
  <c r="R125" i="2"/>
  <c r="P125" i="2"/>
  <c r="BI124" i="2"/>
  <c r="BH124" i="2"/>
  <c r="BG124" i="2"/>
  <c r="BE124" i="2"/>
  <c r="T124" i="2"/>
  <c r="R124" i="2"/>
  <c r="P124" i="2"/>
  <c r="BI123" i="2"/>
  <c r="BH123" i="2"/>
  <c r="BG123" i="2"/>
  <c r="BE123" i="2"/>
  <c r="T123" i="2"/>
  <c r="R123" i="2"/>
  <c r="P123" i="2"/>
  <c r="BI122" i="2"/>
  <c r="BH122" i="2"/>
  <c r="BG122" i="2"/>
  <c r="BE122" i="2"/>
  <c r="T122" i="2"/>
  <c r="R122" i="2"/>
  <c r="P122" i="2"/>
  <c r="J116" i="2"/>
  <c r="F116" i="2"/>
  <c r="J115" i="2"/>
  <c r="F115" i="2"/>
  <c r="F113" i="2"/>
  <c r="E111" i="2"/>
  <c r="J90" i="2"/>
  <c r="F90" i="2"/>
  <c r="J89" i="2"/>
  <c r="F89" i="2"/>
  <c r="F87" i="2"/>
  <c r="E85" i="2"/>
  <c r="J10" i="2"/>
  <c r="J113" i="2" s="1"/>
  <c r="L90" i="1"/>
  <c r="AM90" i="1"/>
  <c r="AM89" i="1"/>
  <c r="L89" i="1"/>
  <c r="AM87" i="1"/>
  <c r="L87" i="1"/>
  <c r="L85" i="1"/>
  <c r="L84" i="1"/>
  <c r="BK139" i="2"/>
  <c r="J138" i="2"/>
  <c r="BK126" i="2"/>
  <c r="BK141" i="2"/>
  <c r="BK124" i="2"/>
  <c r="BK132" i="2"/>
  <c r="J124" i="2"/>
  <c r="BK135" i="2"/>
  <c r="J141" i="2"/>
  <c r="BK122" i="2"/>
  <c r="J129" i="2"/>
  <c r="J125" i="2"/>
  <c r="BK142" i="2"/>
  <c r="BK137" i="2"/>
  <c r="J130" i="2"/>
  <c r="BK134" i="2"/>
  <c r="BK136" i="2"/>
  <c r="J144" i="2"/>
  <c r="J132" i="2"/>
  <c r="BK128" i="2"/>
  <c r="AS94" i="1"/>
  <c r="BK123" i="2"/>
  <c r="J134" i="2"/>
  <c r="J142" i="2"/>
  <c r="BK129" i="2"/>
  <c r="J135" i="2"/>
  <c r="J126" i="2"/>
  <c r="J122" i="2"/>
  <c r="J139" i="2"/>
  <c r="J137" i="2"/>
  <c r="J136" i="2"/>
  <c r="J128" i="2"/>
  <c r="BK140" i="2"/>
  <c r="BK130" i="2"/>
  <c r="J123" i="2"/>
  <c r="J140" i="2"/>
  <c r="BK144" i="2"/>
  <c r="BK138" i="2"/>
  <c r="BK125" i="2"/>
  <c r="R121" i="2" l="1"/>
  <c r="T121" i="2"/>
  <c r="P127" i="2"/>
  <c r="T127" i="2"/>
  <c r="BK133" i="2"/>
  <c r="J133" i="2"/>
  <c r="J99" i="2" s="1"/>
  <c r="BK127" i="2"/>
  <c r="J127" i="2" s="1"/>
  <c r="J97" i="2" s="1"/>
  <c r="R127" i="2"/>
  <c r="P121" i="2"/>
  <c r="P120" i="2" s="1"/>
  <c r="P119" i="2" s="1"/>
  <c r="AU95" i="1" s="1"/>
  <c r="AU94" i="1" s="1"/>
  <c r="P133" i="2"/>
  <c r="R133" i="2"/>
  <c r="BK121" i="2"/>
  <c r="J121" i="2" s="1"/>
  <c r="J96" i="2" s="1"/>
  <c r="T133" i="2"/>
  <c r="BK131" i="2"/>
  <c r="J131" i="2" s="1"/>
  <c r="J98" i="2" s="1"/>
  <c r="BK143" i="2"/>
  <c r="J143" i="2" s="1"/>
  <c r="J100" i="2" s="1"/>
  <c r="J101" i="2"/>
  <c r="BF124" i="2"/>
  <c r="BF125" i="2"/>
  <c r="BF138" i="2"/>
  <c r="J87" i="2"/>
  <c r="BF136" i="2"/>
  <c r="BF139" i="2"/>
  <c r="BF140" i="2"/>
  <c r="BF141" i="2"/>
  <c r="BF142" i="2"/>
  <c r="BF144" i="2"/>
  <c r="BF129" i="2"/>
  <c r="BF123" i="2"/>
  <c r="BF132" i="2"/>
  <c r="BF134" i="2"/>
  <c r="BF135" i="2"/>
  <c r="BF137" i="2"/>
  <c r="BF122" i="2"/>
  <c r="BF128" i="2"/>
  <c r="BF130" i="2"/>
  <c r="BF126" i="2"/>
  <c r="F31" i="2"/>
  <c r="AZ95" i="1" s="1"/>
  <c r="AZ94" i="1" s="1"/>
  <c r="AV94" i="1" s="1"/>
  <c r="AK29" i="1" s="1"/>
  <c r="F35" i="2"/>
  <c r="BD95" i="1" s="1"/>
  <c r="BD94" i="1" s="1"/>
  <c r="W33" i="1" s="1"/>
  <c r="F34" i="2"/>
  <c r="BC95" i="1" s="1"/>
  <c r="BC94" i="1" s="1"/>
  <c r="W32" i="1" s="1"/>
  <c r="F33" i="2"/>
  <c r="BB95" i="1" s="1"/>
  <c r="BB94" i="1" s="1"/>
  <c r="W31" i="1" s="1"/>
  <c r="J31" i="2"/>
  <c r="AV95" i="1" s="1"/>
  <c r="T120" i="2" l="1"/>
  <c r="T119" i="2"/>
  <c r="R120" i="2"/>
  <c r="R119" i="2"/>
  <c r="BK120" i="2"/>
  <c r="J120" i="2"/>
  <c r="J95" i="2" s="1"/>
  <c r="AY94" i="1"/>
  <c r="W29" i="1"/>
  <c r="AX94" i="1"/>
  <c r="F32" i="2"/>
  <c r="BA95" i="1" s="1"/>
  <c r="BA94" i="1" s="1"/>
  <c r="W30" i="1" s="1"/>
  <c r="J32" i="2"/>
  <c r="AW95" i="1" s="1"/>
  <c r="AT95" i="1" s="1"/>
  <c r="BK119" i="2" l="1"/>
  <c r="J94" i="2" s="1"/>
  <c r="AW94" i="1"/>
  <c r="AK30" i="1" s="1"/>
  <c r="J28" i="2" l="1"/>
  <c r="AG95" i="1" s="1"/>
  <c r="AG94" i="1" s="1"/>
  <c r="AT94" i="1"/>
  <c r="AN94" i="1" l="1"/>
  <c r="AK26" i="1"/>
  <c r="AK35" i="1" s="1"/>
  <c r="J37" i="2"/>
  <c r="AN95" i="1"/>
</calcChain>
</file>

<file path=xl/sharedStrings.xml><?xml version="1.0" encoding="utf-8"?>
<sst xmlns="http://schemas.openxmlformats.org/spreadsheetml/2006/main" count="560" uniqueCount="203">
  <si>
    <t>Export Komplet</t>
  </si>
  <si>
    <t/>
  </si>
  <si>
    <t>2.0</t>
  </si>
  <si>
    <t>False</t>
  </si>
  <si>
    <t>{9d728a2e-4c32-4464-b737-e1c7b45259d8}</t>
  </si>
  <si>
    <t>&gt;&gt;  skryté stĺpce  &lt;&lt;</t>
  </si>
  <si>
    <t>0,01</t>
  </si>
  <si>
    <t>23</t>
  </si>
  <si>
    <t>REKAPITULÁCIA STAVBY</t>
  </si>
  <si>
    <t>v ---  nižšie sa nachádzajú doplnkové a pomocné údaje k zostavám  --- v</t>
  </si>
  <si>
    <t>0,001</t>
  </si>
  <si>
    <t>Kód:</t>
  </si>
  <si>
    <t>VS_01</t>
  </si>
  <si>
    <t>Stavba:</t>
  </si>
  <si>
    <t>BJ - naviac práce</t>
  </si>
  <si>
    <t>JKSO:</t>
  </si>
  <si>
    <t>ČS:</t>
  </si>
  <si>
    <t>Miesto:</t>
  </si>
  <si>
    <t xml:space="preserve"> </t>
  </si>
  <si>
    <t>Dátum:</t>
  </si>
  <si>
    <t>14. 9. 2026</t>
  </si>
  <si>
    <t>Objednávateľ:</t>
  </si>
  <si>
    <t>IČO:</t>
  </si>
  <si>
    <t>42035261</t>
  </si>
  <si>
    <t>Spojená škola Juraja Henischa</t>
  </si>
  <si>
    <t>IČ DPH:</t>
  </si>
  <si>
    <t>SK2022231651</t>
  </si>
  <si>
    <t>Zhotoviteľ:</t>
  </si>
  <si>
    <t>00896225</t>
  </si>
  <si>
    <t>Swietelsky-Slovakia spol. s r.o.</t>
  </si>
  <si>
    <t>SK2020294144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</si>
  <si>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</si>
  <si>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</si>
  <si>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</si>
  <si>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</si>
  <si>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</si>
  <si>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</si>
  <si>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</si>
  <si>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</si>
  <si>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</si>
  <si>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</si>
  <si>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</si>
  <si>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</si>
  <si>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</si>
  <si>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</si>
  <si>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</si>
  <si>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</si>
  <si>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</si>
  <si>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</si>
  <si>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</si>
  <si>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</si>
  <si>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</si>
  <si>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</si>
  <si>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</si>
  <si>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</si>
  <si>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</si>
  <si>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</si>
  <si>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</si>
  <si>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</si>
  <si>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</si>
  <si>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</si>
  <si>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</si>
  <si>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</si>
  <si>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</si>
  <si>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</si>
  <si>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</si>
  <si>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</si>
  <si>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</si>
  <si>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</si>
  <si>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</si>
  <si>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</si>
  <si>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</si>
  <si>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</si>
  <si>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</si>
  <si>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</si>
  <si>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</si>
  <si>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</si>
  <si>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</si>
  <si>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</si>
  <si>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</si>
  <si>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</si>
  <si>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</si>
  <si>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</si>
  <si>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</si>
  <si>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</si>
  <si>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</si>
  <si>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</si>
  <si>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</si>
  <si>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</si>
  <si>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</si>
  <si>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</si>
  <si>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</si>
  <si>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8 - Rúrové vedenie</t>
  </si>
  <si>
    <t xml:space="preserve">    99 - Presun hmôt HSV</t>
  </si>
  <si>
    <t>HZS - Hodinové zúčtovacie sadzby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</si>
  <si>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</si>
  <si>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</si>
  <si>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</si>
  <si>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</si>
  <si>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</si>
  <si>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</si>
  <si>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</si>
  <si>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</si>
  <si>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</si>
  <si>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</si>
  <si>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</si>
  <si>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</si>
  <si>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</si>
  <si>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</si>
  <si>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</si>
  <si>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</si>
  <si>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</si>
  <si>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131201101.S</t>
  </si>
  <si>
    <t>Výkop nezapaženej jamy v hornine 3, do 100 m3</t>
  </si>
  <si>
    <t>m3</t>
  </si>
  <si>
    <t>4</t>
  </si>
  <si>
    <t>2</t>
  </si>
  <si>
    <t>2010236067</t>
  </si>
  <si>
    <t>132201101.S</t>
  </si>
  <si>
    <t>Výkop ryhy do šírky 600 mm v horn.3 do 100 m3</t>
  </si>
  <si>
    <t>-2048372472</t>
  </si>
  <si>
    <t>5</t>
  </si>
  <si>
    <t>132201109.S</t>
  </si>
  <si>
    <t>Príplatok k cene za lepivosť pri hĺbení rýh šírky do 600 mm zapažených i nezapažených s urovnaním dna v hornine 3</t>
  </si>
  <si>
    <t>-2114780591</t>
  </si>
  <si>
    <t>6</t>
  </si>
  <si>
    <t>162301121.S</t>
  </si>
  <si>
    <t>Vodorovné premiestnenie výkopku po spevnenej ceste z horniny tr.1-4, nad 100 do 1000 m3 na vzdialenosť nad 50 do 500 m</t>
  </si>
  <si>
    <t>-710948773</t>
  </si>
  <si>
    <t>3</t>
  </si>
  <si>
    <t>174101002.S</t>
  </si>
  <si>
    <t>Zásyp sypaninou so zhutnením jám, šachiet, rýh, zárezov alebo okolo objektov nad 100 do 1000 m3</t>
  </si>
  <si>
    <t>-2062923137</t>
  </si>
  <si>
    <t>Zakladanie</t>
  </si>
  <si>
    <t>128</t>
  </si>
  <si>
    <t>211521141.S</t>
  </si>
  <si>
    <t>Výplň odvodňovacieho rebra alebo trativodu do rýh kamenivom hrubým drveným frakcie 63-125 mm</t>
  </si>
  <si>
    <t>1862611709</t>
  </si>
  <si>
    <t>37</t>
  </si>
  <si>
    <t>211971110.S</t>
  </si>
  <si>
    <t>Zhotovenie opláštenia výplne z geotextílie, v ryhe alebo v záreze so stenami šikmými o skl. do 1:2,5</t>
  </si>
  <si>
    <t>m2</t>
  </si>
  <si>
    <t>-1379616452</t>
  </si>
  <si>
    <t>38</t>
  </si>
  <si>
    <t>M</t>
  </si>
  <si>
    <t>693110004710.S</t>
  </si>
  <si>
    <t>Geotextília polypropylénová netkaná 400 g/m2</t>
  </si>
  <si>
    <t>8</t>
  </si>
  <si>
    <t>163811562</t>
  </si>
  <si>
    <t>Vodorovné konštrukcie</t>
  </si>
  <si>
    <t>69</t>
  </si>
  <si>
    <t>451572111.S</t>
  </si>
  <si>
    <t>Lôžko pod potrubie, stoky a drobné objekty, v otvorenom výkope z kameniva drobného ťaženého 0-4 mm</t>
  </si>
  <si>
    <t>641353018</t>
  </si>
  <si>
    <t>Rúrové vedenie</t>
  </si>
  <si>
    <t>76</t>
  </si>
  <si>
    <t>871324204.S</t>
  </si>
  <si>
    <t>Potrubie kanalizačné hladké plnostenné PP SN 10 DN 150</t>
  </si>
  <si>
    <t>m</t>
  </si>
  <si>
    <t>-1420588340</t>
  </si>
  <si>
    <t>80</t>
  </si>
  <si>
    <t>892311000.S</t>
  </si>
  <si>
    <t>Skúška tesnosti kanalizácie D 150 mm</t>
  </si>
  <si>
    <t>578321852</t>
  </si>
  <si>
    <t>123</t>
  </si>
  <si>
    <t>592250004800.S</t>
  </si>
  <si>
    <t>Betónový studničný poklop dvojdielny, priemer 1000 mm, hrúbka 80 mm</t>
  </si>
  <si>
    <t>ks</t>
  </si>
  <si>
    <t>417533152</t>
  </si>
  <si>
    <t>43</t>
  </si>
  <si>
    <t>894422053.S</t>
  </si>
  <si>
    <t>Osadenie betónových prefabrikovaných dielcov rovných skruží pre šachty DN 1000</t>
  </si>
  <si>
    <t>226452176</t>
  </si>
  <si>
    <t>44</t>
  </si>
  <si>
    <t>592240013720.S</t>
  </si>
  <si>
    <t>Skruž betónová TBS pre kanalizačnú šachtu DN 1000, výška 1000 mm, hr. steny 120 mm</t>
  </si>
  <si>
    <t>419258203</t>
  </si>
  <si>
    <t>91</t>
  </si>
  <si>
    <t>894810003.S</t>
  </si>
  <si>
    <t>Montáž PP revíznej kanalizačnej šachty priemeru 425 mm do výšky šachty 2 m s roznášacím prstencom a poklopom</t>
  </si>
  <si>
    <t>1858049278</t>
  </si>
  <si>
    <t>124</t>
  </si>
  <si>
    <t>769021400.R</t>
  </si>
  <si>
    <t>Demontáž a Montáž výfukových kusov so sitom vrátane montážneho a spojovacieho materiálu</t>
  </si>
  <si>
    <t>kpl</t>
  </si>
  <si>
    <t>16</t>
  </si>
  <si>
    <t>1781130574</t>
  </si>
  <si>
    <t>125</t>
  </si>
  <si>
    <t>4297200147.R</t>
  </si>
  <si>
    <t>Oblúk prechod. 90° 400x240/600x240 + šikmý kus so sitom 240x600, atyp</t>
  </si>
  <si>
    <t>32</t>
  </si>
  <si>
    <t>-1814177580</t>
  </si>
  <si>
    <t>126</t>
  </si>
  <si>
    <t>429720010.R</t>
  </si>
  <si>
    <t>Oblúk prechod. 90° 400x800/600x800 + šikmý kus so sitom 800x600, atyp</t>
  </si>
  <si>
    <t>227280259</t>
  </si>
  <si>
    <t>99</t>
  </si>
  <si>
    <t>Presun hmôt HSV</t>
  </si>
  <si>
    <t>129</t>
  </si>
  <si>
    <t>998274101.S</t>
  </si>
  <si>
    <t>Presun hmôt pre rúrové vedenie hĺbené z rúr bet. alebo železobetónových v otvorenom výkope</t>
  </si>
  <si>
    <t>t</t>
  </si>
  <si>
    <t>1246311743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</si>
</sst>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8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19" fillId="4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Alignment="1">
      <alignment vertical="center"/>
    </xf>
    <xf numFmtId="166" fontId="17" fillId="0" borderId="0" xfId="0" applyNumberFormat="1" applyFont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3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4" fontId="21" fillId="0" borderId="0" xfId="0" applyNumberFormat="1" applyFont="1"/>
    <xf numFmtId="166" fontId="28" fillId="0" borderId="12" xfId="0" applyNumberFormat="1" applyFont="1" applyBorder="1"/>
    <xf numFmtId="166" fontId="28" fillId="0" borderId="13" xfId="0" applyNumberFormat="1" applyFont="1" applyBorder="1"/>
    <xf numFmtId="4" fontId="29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0" borderId="14" xfId="0" applyFont="1" applyBorder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left" vertical="center"/>
    </xf>
    <xf numFmtId="0" fontId="19" fillId="4" borderId="7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right" vertical="center"/>
    </xf>
    <xf numFmtId="0" fontId="19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0" borderId="0" xfId="0" applyAlignment="1">
      <alignment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146050</xdr:colOff>
      <xdr:row>3</xdr:row>
      <xdr:rowOff>0</xdr:rowOff>
    </xdr:from>
    <xdr:to>
      <xdr:col>40</xdr:col>
      <xdr:colOff>366395</xdr:colOff>
      <xdr:row>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39</xdr:col>
      <xdr:colOff>85090</xdr:colOff>
      <xdr:row>81</xdr:row>
      <xdr:rowOff>0</xdr:rowOff>
    </xdr:from>
    <xdr:to>
      <xdr:col>41</xdr:col>
      <xdr:colOff>177800</xdr:colOff>
      <xdr:row>85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255905</xdr:colOff>
      <xdr:row>3</xdr:row>
      <xdr:rowOff>0</xdr:rowOff>
    </xdr:from>
    <xdr:to>
      <xdr:col>9</xdr:col>
      <xdr:colOff>1214755</xdr:colOff>
      <xdr:row>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9</xdr:col>
      <xdr:colOff>255905</xdr:colOff>
      <xdr:row>107</xdr:row>
      <xdr:rowOff>0</xdr:rowOff>
    </xdr:from>
    <xdr:to>
      <xdr:col>9</xdr:col>
      <xdr:colOff>1214755</xdr:colOff>
      <xdr:row>111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topLeftCell="A61" workbookViewId="0">
      <selection activeCell="BE26" sqref="BE26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>
      <c r="AR2" s="168" t="s">
        <v>5</v>
      </c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6"/>
      <c r="D4" s="17" t="s">
        <v>8</v>
      </c>
      <c r="AR4" s="16"/>
      <c r="AS4" s="18" t="s">
        <v>9</v>
      </c>
      <c r="BS4" s="13" t="s">
        <v>10</v>
      </c>
    </row>
    <row r="5" spans="1:74" ht="12" customHeight="1">
      <c r="B5" s="16"/>
      <c r="D5" s="19" t="s">
        <v>11</v>
      </c>
      <c r="K5" s="150" t="s">
        <v>12</v>
      </c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R5" s="16"/>
      <c r="BS5" s="13" t="s">
        <v>6</v>
      </c>
    </row>
    <row r="6" spans="1:74" ht="36.950000000000003" customHeight="1">
      <c r="B6" s="16"/>
      <c r="D6" s="21" t="s">
        <v>13</v>
      </c>
      <c r="K6" s="152" t="s">
        <v>14</v>
      </c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R6" s="16"/>
      <c r="BS6" s="13" t="s">
        <v>6</v>
      </c>
    </row>
    <row r="7" spans="1:74" ht="12" customHeight="1">
      <c r="B7" s="16"/>
      <c r="D7" s="22" t="s">
        <v>15</v>
      </c>
      <c r="K7" s="20" t="s">
        <v>1</v>
      </c>
      <c r="AK7" s="22" t="s">
        <v>16</v>
      </c>
      <c r="AN7" s="20" t="s">
        <v>1</v>
      </c>
      <c r="AR7" s="16"/>
      <c r="BS7" s="13" t="s">
        <v>6</v>
      </c>
    </row>
    <row r="8" spans="1:74" ht="12" customHeight="1">
      <c r="B8" s="16"/>
      <c r="D8" s="22" t="s">
        <v>17</v>
      </c>
      <c r="K8" s="20" t="s">
        <v>18</v>
      </c>
      <c r="AK8" s="22" t="s">
        <v>19</v>
      </c>
      <c r="AN8" s="20" t="s">
        <v>20</v>
      </c>
      <c r="AR8" s="16"/>
      <c r="BS8" s="13" t="s">
        <v>6</v>
      </c>
    </row>
    <row r="9" spans="1:74" ht="14.45" customHeight="1">
      <c r="B9" s="16"/>
      <c r="AR9" s="16"/>
      <c r="BS9" s="13" t="s">
        <v>6</v>
      </c>
    </row>
    <row r="10" spans="1:74" ht="12" customHeight="1">
      <c r="B10" s="16"/>
      <c r="D10" s="22" t="s">
        <v>21</v>
      </c>
      <c r="AK10" s="22" t="s">
        <v>22</v>
      </c>
      <c r="AN10" s="20" t="s">
        <v>23</v>
      </c>
      <c r="AR10" s="16"/>
      <c r="BS10" s="13" t="s">
        <v>6</v>
      </c>
    </row>
    <row r="11" spans="1:74" ht="18.399999999999999" customHeight="1">
      <c r="B11" s="16"/>
      <c r="E11" s="20" t="s">
        <v>24</v>
      </c>
      <c r="AK11" s="22" t="s">
        <v>25</v>
      </c>
      <c r="AN11" s="20" t="s">
        <v>26</v>
      </c>
      <c r="AR11" s="16"/>
      <c r="BS11" s="13" t="s">
        <v>6</v>
      </c>
    </row>
    <row r="12" spans="1:74" ht="6.95" customHeight="1">
      <c r="B12" s="16"/>
      <c r="AR12" s="16"/>
      <c r="BS12" s="13" t="s">
        <v>6</v>
      </c>
    </row>
    <row r="13" spans="1:74" ht="12" customHeight="1">
      <c r="B13" s="16"/>
      <c r="D13" s="22" t="s">
        <v>27</v>
      </c>
      <c r="AK13" s="22" t="s">
        <v>22</v>
      </c>
      <c r="AN13" s="20" t="s">
        <v>28</v>
      </c>
      <c r="AR13" s="16"/>
      <c r="BS13" s="13" t="s">
        <v>6</v>
      </c>
    </row>
    <row r="14" spans="1:74" ht="12.75">
      <c r="B14" s="16"/>
      <c r="E14" s="20" t="s">
        <v>29</v>
      </c>
      <c r="AK14" s="22" t="s">
        <v>25</v>
      </c>
      <c r="AN14" s="20" t="s">
        <v>30</v>
      </c>
      <c r="AR14" s="16"/>
      <c r="BS14" s="13" t="s">
        <v>6</v>
      </c>
    </row>
    <row r="15" spans="1:74" ht="6.95" customHeight="1">
      <c r="B15" s="16"/>
      <c r="AR15" s="16"/>
      <c r="BS15" s="13" t="s">
        <v>3</v>
      </c>
    </row>
    <row r="16" spans="1:74" ht="12" customHeight="1">
      <c r="B16" s="16"/>
      <c r="D16" s="22" t="s">
        <v>31</v>
      </c>
      <c r="AK16" s="22" t="s">
        <v>22</v>
      </c>
      <c r="AN16" s="20" t="s">
        <v>1</v>
      </c>
      <c r="AR16" s="16"/>
      <c r="BS16" s="13" t="s">
        <v>3</v>
      </c>
    </row>
    <row r="17" spans="2:71" ht="18.399999999999999" customHeight="1">
      <c r="B17" s="16"/>
      <c r="E17" s="20" t="s">
        <v>18</v>
      </c>
      <c r="AK17" s="22" t="s">
        <v>25</v>
      </c>
      <c r="AN17" s="20" t="s">
        <v>1</v>
      </c>
      <c r="AR17" s="16"/>
      <c r="BS17" s="13" t="s">
        <v>32</v>
      </c>
    </row>
    <row r="18" spans="2:71" ht="6.95" customHeight="1">
      <c r="B18" s="16"/>
      <c r="AR18" s="16"/>
      <c r="BS18" s="13" t="s">
        <v>6</v>
      </c>
    </row>
    <row r="19" spans="2:71" ht="12" customHeight="1">
      <c r="B19" s="16"/>
      <c r="D19" s="22" t="s">
        <v>33</v>
      </c>
      <c r="AK19" s="22" t="s">
        <v>22</v>
      </c>
      <c r="AN19" s="20" t="s">
        <v>1</v>
      </c>
      <c r="AR19" s="16"/>
      <c r="BS19" s="13" t="s">
        <v>6</v>
      </c>
    </row>
    <row r="20" spans="2:71" ht="18.399999999999999" customHeight="1">
      <c r="B20" s="16"/>
      <c r="E20" s="20" t="s">
        <v>18</v>
      </c>
      <c r="AK20" s="22" t="s">
        <v>25</v>
      </c>
      <c r="AN20" s="20" t="s">
        <v>1</v>
      </c>
      <c r="AR20" s="16"/>
      <c r="BS20" s="13" t="s">
        <v>32</v>
      </c>
    </row>
    <row r="21" spans="2:71" ht="6.95" customHeight="1">
      <c r="B21" s="16"/>
      <c r="AR21" s="16"/>
    </row>
    <row r="22" spans="2:71" ht="12" customHeight="1">
      <c r="B22" s="16"/>
      <c r="D22" s="22" t="s">
        <v>34</v>
      </c>
      <c r="AR22" s="16"/>
    </row>
    <row r="23" spans="2:71" ht="16.5" customHeight="1">
      <c r="B23" s="16"/>
      <c r="E23" s="153" t="s">
        <v>1</v>
      </c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  <c r="T23" s="153"/>
      <c r="U23" s="153"/>
      <c r="V23" s="153"/>
      <c r="W23" s="153"/>
      <c r="X23" s="153"/>
      <c r="Y23" s="153"/>
      <c r="Z23" s="153"/>
      <c r="AA23" s="153"/>
      <c r="AB23" s="153"/>
      <c r="AC23" s="153"/>
      <c r="AD23" s="153"/>
      <c r="AE23" s="153"/>
      <c r="AF23" s="153"/>
      <c r="AG23" s="153"/>
      <c r="AH23" s="153"/>
      <c r="AI23" s="153"/>
      <c r="AJ23" s="153"/>
      <c r="AK23" s="153"/>
      <c r="AL23" s="153"/>
      <c r="AM23" s="153"/>
      <c r="AN23" s="153"/>
      <c r="AR23" s="16"/>
    </row>
    <row r="24" spans="2:71" ht="6.95" customHeight="1">
      <c r="B24" s="16"/>
      <c r="AR24" s="16"/>
    </row>
    <row r="25" spans="2:71" ht="6.95" customHeight="1">
      <c r="B25" s="16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R25" s="16"/>
    </row>
    <row r="26" spans="2:71" s="1" customFormat="1" ht="25.9" customHeight="1">
      <c r="B26" s="25"/>
      <c r="D26" s="26" t="s">
        <v>35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154">
        <f>ROUND(AG94,2)</f>
        <v>9458.64</v>
      </c>
      <c r="AL26" s="155"/>
      <c r="AM26" s="155"/>
      <c r="AN26" s="155"/>
      <c r="AO26" s="155"/>
      <c r="AR26" s="25"/>
    </row>
    <row r="27" spans="2:71" s="1" customFormat="1" ht="6.95" customHeight="1">
      <c r="B27" s="25"/>
      <c r="AR27" s="25"/>
    </row>
    <row r="28" spans="2:71" s="1" customFormat="1" ht="12.75">
      <c r="B28" s="25"/>
      <c r="L28" s="156" t="s">
        <v>36</v>
      </c>
      <c r="M28" s="156"/>
      <c r="N28" s="156"/>
      <c r="O28" s="156"/>
      <c r="P28" s="156"/>
      <c r="W28" s="156" t="s">
        <v>37</v>
      </c>
      <c r="X28" s="156"/>
      <c r="Y28" s="156"/>
      <c r="Z28" s="156"/>
      <c r="AA28" s="156"/>
      <c r="AB28" s="156"/>
      <c r="AC28" s="156"/>
      <c r="AD28" s="156"/>
      <c r="AE28" s="156"/>
      <c r="AK28" s="156" t="s">
        <v>38</v>
      </c>
      <c r="AL28" s="156"/>
      <c r="AM28" s="156"/>
      <c r="AN28" s="156"/>
      <c r="AO28" s="156"/>
      <c r="AR28" s="25"/>
    </row>
    <row r="29" spans="2:71" s="2" customFormat="1" ht="14.45" customHeight="1">
      <c r="B29" s="29"/>
      <c r="D29" s="22" t="s">
        <v>39</v>
      </c>
      <c r="F29" s="30" t="s">
        <v>40</v>
      </c>
      <c r="L29" s="159">
        <v>0.23</v>
      </c>
      <c r="M29" s="158"/>
      <c r="N29" s="158"/>
      <c r="O29" s="158"/>
      <c r="P29" s="158"/>
      <c r="Q29" s="31"/>
      <c r="R29" s="31"/>
      <c r="S29" s="31"/>
      <c r="T29" s="31"/>
      <c r="U29" s="31"/>
      <c r="V29" s="31"/>
      <c r="W29" s="157">
        <f>ROUND(AZ94, 2)</f>
        <v>0</v>
      </c>
      <c r="X29" s="158"/>
      <c r="Y29" s="158"/>
      <c r="Z29" s="158"/>
      <c r="AA29" s="158"/>
      <c r="AB29" s="158"/>
      <c r="AC29" s="158"/>
      <c r="AD29" s="158"/>
      <c r="AE29" s="158"/>
      <c r="AF29" s="31"/>
      <c r="AG29" s="31"/>
      <c r="AH29" s="31"/>
      <c r="AI29" s="31"/>
      <c r="AJ29" s="31"/>
      <c r="AK29" s="157">
        <f>ROUND(AV94, 2)</f>
        <v>0</v>
      </c>
      <c r="AL29" s="158"/>
      <c r="AM29" s="158"/>
      <c r="AN29" s="158"/>
      <c r="AO29" s="158"/>
      <c r="AP29" s="31"/>
      <c r="AQ29" s="31"/>
      <c r="AR29" s="32"/>
      <c r="AS29" s="31"/>
      <c r="AT29" s="31"/>
      <c r="AU29" s="31"/>
      <c r="AV29" s="31"/>
      <c r="AW29" s="31"/>
      <c r="AX29" s="31"/>
      <c r="AY29" s="31"/>
      <c r="AZ29" s="31"/>
    </row>
    <row r="30" spans="2:71" s="2" customFormat="1" ht="14.45" customHeight="1">
      <c r="B30" s="29"/>
      <c r="F30" s="30" t="s">
        <v>41</v>
      </c>
      <c r="L30" s="162">
        <v>0.23</v>
      </c>
      <c r="M30" s="161"/>
      <c r="N30" s="161"/>
      <c r="O30" s="161"/>
      <c r="P30" s="161"/>
      <c r="W30" s="160">
        <f>ROUND(BA94, 2)</f>
        <v>9458.64</v>
      </c>
      <c r="X30" s="161"/>
      <c r="Y30" s="161"/>
      <c r="Z30" s="161"/>
      <c r="AA30" s="161"/>
      <c r="AB30" s="161"/>
      <c r="AC30" s="161"/>
      <c r="AD30" s="161"/>
      <c r="AE30" s="161"/>
      <c r="AK30" s="160">
        <f>ROUND(AW94, 2)</f>
        <v>2175.4899999999998</v>
      </c>
      <c r="AL30" s="161"/>
      <c r="AM30" s="161"/>
      <c r="AN30" s="161"/>
      <c r="AO30" s="161"/>
      <c r="AR30" s="29"/>
    </row>
    <row r="31" spans="2:71" s="2" customFormat="1" ht="14.45" hidden="1" customHeight="1">
      <c r="B31" s="29"/>
      <c r="F31" s="22" t="s">
        <v>42</v>
      </c>
      <c r="L31" s="162">
        <v>0.23</v>
      </c>
      <c r="M31" s="161"/>
      <c r="N31" s="161"/>
      <c r="O31" s="161"/>
      <c r="P31" s="161"/>
      <c r="W31" s="160">
        <f>ROUND(BB94, 2)</f>
        <v>0</v>
      </c>
      <c r="X31" s="161"/>
      <c r="Y31" s="161"/>
      <c r="Z31" s="161"/>
      <c r="AA31" s="161"/>
      <c r="AB31" s="161"/>
      <c r="AC31" s="161"/>
      <c r="AD31" s="161"/>
      <c r="AE31" s="161"/>
      <c r="AK31" s="160">
        <v>0</v>
      </c>
      <c r="AL31" s="161"/>
      <c r="AM31" s="161"/>
      <c r="AN31" s="161"/>
      <c r="AO31" s="161"/>
      <c r="AR31" s="29"/>
    </row>
    <row r="32" spans="2:71" s="2" customFormat="1" ht="14.45" hidden="1" customHeight="1">
      <c r="B32" s="29"/>
      <c r="F32" s="22" t="s">
        <v>43</v>
      </c>
      <c r="L32" s="162">
        <v>0.23</v>
      </c>
      <c r="M32" s="161"/>
      <c r="N32" s="161"/>
      <c r="O32" s="161"/>
      <c r="P32" s="161"/>
      <c r="W32" s="160">
        <f>ROUND(BC94, 2)</f>
        <v>0</v>
      </c>
      <c r="X32" s="161"/>
      <c r="Y32" s="161"/>
      <c r="Z32" s="161"/>
      <c r="AA32" s="161"/>
      <c r="AB32" s="161"/>
      <c r="AC32" s="161"/>
      <c r="AD32" s="161"/>
      <c r="AE32" s="161"/>
      <c r="AK32" s="160">
        <v>0</v>
      </c>
      <c r="AL32" s="161"/>
      <c r="AM32" s="161"/>
      <c r="AN32" s="161"/>
      <c r="AO32" s="161"/>
      <c r="AR32" s="29"/>
    </row>
    <row r="33" spans="2:52" s="2" customFormat="1" ht="14.45" hidden="1" customHeight="1">
      <c r="B33" s="29"/>
      <c r="F33" s="30" t="s">
        <v>44</v>
      </c>
      <c r="L33" s="159">
        <v>0</v>
      </c>
      <c r="M33" s="158"/>
      <c r="N33" s="158"/>
      <c r="O33" s="158"/>
      <c r="P33" s="158"/>
      <c r="Q33" s="31"/>
      <c r="R33" s="31"/>
      <c r="S33" s="31"/>
      <c r="T33" s="31"/>
      <c r="U33" s="31"/>
      <c r="V33" s="31"/>
      <c r="W33" s="157">
        <f>ROUND(BD94, 2)</f>
        <v>0</v>
      </c>
      <c r="X33" s="158"/>
      <c r="Y33" s="158"/>
      <c r="Z33" s="158"/>
      <c r="AA33" s="158"/>
      <c r="AB33" s="158"/>
      <c r="AC33" s="158"/>
      <c r="AD33" s="158"/>
      <c r="AE33" s="158"/>
      <c r="AF33" s="31"/>
      <c r="AG33" s="31"/>
      <c r="AH33" s="31"/>
      <c r="AI33" s="31"/>
      <c r="AJ33" s="31"/>
      <c r="AK33" s="157">
        <v>0</v>
      </c>
      <c r="AL33" s="158"/>
      <c r="AM33" s="158"/>
      <c r="AN33" s="158"/>
      <c r="AO33" s="158"/>
      <c r="AP33" s="31"/>
      <c r="AQ33" s="31"/>
      <c r="AR33" s="32"/>
      <c r="AS33" s="31"/>
      <c r="AT33" s="31"/>
      <c r="AU33" s="31"/>
      <c r="AV33" s="31"/>
      <c r="AW33" s="31"/>
      <c r="AX33" s="31"/>
      <c r="AY33" s="31"/>
      <c r="AZ33" s="31"/>
    </row>
    <row r="34" spans="2:52" s="1" customFormat="1" ht="6.95" customHeight="1">
      <c r="B34" s="25"/>
      <c r="AR34" s="25"/>
    </row>
    <row r="35" spans="2:52" s="1" customFormat="1" ht="25.9" customHeight="1">
      <c r="B35" s="25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183" t="s">
        <v>47</v>
      </c>
      <c r="Y35" s="184"/>
      <c r="Z35" s="184"/>
      <c r="AA35" s="184"/>
      <c r="AB35" s="184"/>
      <c r="AC35" s="35"/>
      <c r="AD35" s="35"/>
      <c r="AE35" s="35"/>
      <c r="AF35" s="35"/>
      <c r="AG35" s="35"/>
      <c r="AH35" s="35"/>
      <c r="AI35" s="35"/>
      <c r="AJ35" s="35"/>
      <c r="AK35" s="185">
        <f>SUM(AK26:AK33)</f>
        <v>11634.13</v>
      </c>
      <c r="AL35" s="184"/>
      <c r="AM35" s="184"/>
      <c r="AN35" s="184"/>
      <c r="AO35" s="186"/>
      <c r="AP35" s="33"/>
      <c r="AQ35" s="33"/>
      <c r="AR35" s="25"/>
    </row>
    <row r="36" spans="2:52" s="1" customFormat="1" ht="6.95" customHeight="1">
      <c r="B36" s="25"/>
      <c r="AR36" s="25"/>
    </row>
    <row r="37" spans="2:52" s="1" customFormat="1" ht="14.45" customHeight="1">
      <c r="B37" s="25"/>
      <c r="AR37" s="25"/>
    </row>
    <row r="38" spans="2:52" ht="14.45" customHeight="1">
      <c r="B38" s="16"/>
      <c r="AR38" s="16"/>
    </row>
    <row r="39" spans="2:52" ht="14.45" customHeight="1">
      <c r="B39" s="16"/>
      <c r="AR39" s="16"/>
    </row>
    <row r="40" spans="2:52" ht="14.45" customHeight="1">
      <c r="B40" s="16"/>
      <c r="AR40" s="16"/>
    </row>
    <row r="41" spans="2:52" ht="14.45" customHeight="1">
      <c r="B41" s="16"/>
      <c r="AR41" s="16"/>
    </row>
    <row r="42" spans="2:52" ht="14.45" customHeight="1">
      <c r="B42" s="16"/>
      <c r="AR42" s="16"/>
    </row>
    <row r="43" spans="2:52" ht="14.45" customHeight="1">
      <c r="B43" s="16"/>
      <c r="AR43" s="16"/>
    </row>
    <row r="44" spans="2:52" ht="14.45" customHeight="1">
      <c r="B44" s="16"/>
      <c r="AR44" s="16"/>
    </row>
    <row r="45" spans="2:52" ht="14.45" customHeight="1">
      <c r="B45" s="16"/>
      <c r="AR45" s="16"/>
    </row>
    <row r="46" spans="2:52" ht="14.45" customHeight="1">
      <c r="B46" s="16"/>
      <c r="AR46" s="16"/>
    </row>
    <row r="47" spans="2:52" ht="14.45" customHeight="1">
      <c r="B47" s="16"/>
      <c r="AR47" s="16"/>
    </row>
    <row r="48" spans="2:52" ht="14.45" customHeight="1">
      <c r="B48" s="16"/>
      <c r="AR48" s="16"/>
    </row>
    <row r="49" spans="2:44" s="1" customFormat="1" ht="14.45" customHeight="1">
      <c r="B49" s="25"/>
      <c r="D49" s="37" t="s">
        <v>48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49</v>
      </c>
      <c r="AI49" s="38"/>
      <c r="AJ49" s="38"/>
      <c r="AK49" s="38"/>
      <c r="AL49" s="38"/>
      <c r="AM49" s="38"/>
      <c r="AN49" s="38"/>
      <c r="AO49" s="38"/>
      <c r="AR49" s="25"/>
    </row>
    <row r="50" spans="2:44">
      <c r="B50" s="16"/>
      <c r="AR50" s="16"/>
    </row>
    <row r="51" spans="2:44">
      <c r="B51" s="16"/>
      <c r="AR51" s="16"/>
    </row>
    <row r="52" spans="2:44">
      <c r="B52" s="16"/>
      <c r="AR52" s="16"/>
    </row>
    <row r="53" spans="2:44">
      <c r="B53" s="16"/>
      <c r="AR53" s="16"/>
    </row>
    <row r="54" spans="2:44">
      <c r="B54" s="16"/>
      <c r="AR54" s="16"/>
    </row>
    <row r="55" spans="2:44">
      <c r="B55" s="16"/>
      <c r="AR55" s="16"/>
    </row>
    <row r="56" spans="2:44">
      <c r="B56" s="16"/>
      <c r="AR56" s="16"/>
    </row>
    <row r="57" spans="2:44">
      <c r="B57" s="16"/>
      <c r="AR57" s="16"/>
    </row>
    <row r="58" spans="2:44">
      <c r="B58" s="16"/>
      <c r="AR58" s="16"/>
    </row>
    <row r="59" spans="2:44">
      <c r="B59" s="16"/>
      <c r="AR59" s="16"/>
    </row>
    <row r="60" spans="2:44" s="1" customFormat="1" ht="12.75">
      <c r="B60" s="25"/>
      <c r="D60" s="39" t="s">
        <v>50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39" t="s">
        <v>51</v>
      </c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9" t="s">
        <v>50</v>
      </c>
      <c r="AI60" s="27"/>
      <c r="AJ60" s="27"/>
      <c r="AK60" s="27"/>
      <c r="AL60" s="27"/>
      <c r="AM60" s="39" t="s">
        <v>51</v>
      </c>
      <c r="AN60" s="27"/>
      <c r="AO60" s="27"/>
      <c r="AR60" s="25"/>
    </row>
    <row r="61" spans="2:44">
      <c r="B61" s="16"/>
      <c r="AR61" s="16"/>
    </row>
    <row r="62" spans="2:44">
      <c r="B62" s="16"/>
      <c r="AR62" s="16"/>
    </row>
    <row r="63" spans="2:44">
      <c r="B63" s="16"/>
      <c r="AR63" s="16"/>
    </row>
    <row r="64" spans="2:44" s="1" customFormat="1" ht="12.75">
      <c r="B64" s="25"/>
      <c r="D64" s="37" t="s">
        <v>52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53</v>
      </c>
      <c r="AI64" s="38"/>
      <c r="AJ64" s="38"/>
      <c r="AK64" s="38"/>
      <c r="AL64" s="38"/>
      <c r="AM64" s="38"/>
      <c r="AN64" s="38"/>
      <c r="AO64" s="38"/>
      <c r="AR64" s="25"/>
    </row>
    <row r="65" spans="2:44">
      <c r="B65" s="16"/>
      <c r="AR65" s="16"/>
    </row>
    <row r="66" spans="2:44">
      <c r="B66" s="16"/>
      <c r="AR66" s="16"/>
    </row>
    <row r="67" spans="2:44">
      <c r="B67" s="16"/>
      <c r="AR67" s="16"/>
    </row>
    <row r="68" spans="2:44">
      <c r="B68" s="16"/>
      <c r="AR68" s="16"/>
    </row>
    <row r="69" spans="2:44">
      <c r="B69" s="16"/>
      <c r="AR69" s="16"/>
    </row>
    <row r="70" spans="2:44">
      <c r="B70" s="16"/>
      <c r="AR70" s="16"/>
    </row>
    <row r="71" spans="2:44">
      <c r="B71" s="16"/>
      <c r="AR71" s="16"/>
    </row>
    <row r="72" spans="2:44">
      <c r="B72" s="16"/>
      <c r="AR72" s="16"/>
    </row>
    <row r="73" spans="2:44">
      <c r="B73" s="16"/>
      <c r="AR73" s="16"/>
    </row>
    <row r="74" spans="2:44">
      <c r="B74" s="16"/>
      <c r="AR74" s="16"/>
    </row>
    <row r="75" spans="2:44" s="1" customFormat="1" ht="12.75">
      <c r="B75" s="25"/>
      <c r="D75" s="39" t="s">
        <v>50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39" t="s">
        <v>51</v>
      </c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9" t="s">
        <v>50</v>
      </c>
      <c r="AI75" s="27"/>
      <c r="AJ75" s="27"/>
      <c r="AK75" s="27"/>
      <c r="AL75" s="27"/>
      <c r="AM75" s="39" t="s">
        <v>51</v>
      </c>
      <c r="AN75" s="27"/>
      <c r="AO75" s="27"/>
      <c r="AR75" s="25"/>
    </row>
    <row r="76" spans="2:44" s="1" customFormat="1">
      <c r="B76" s="25"/>
      <c r="AR76" s="25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5"/>
    </row>
    <row r="81" spans="1:90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5"/>
    </row>
    <row r="82" spans="1:90" s="1" customFormat="1" ht="24.95" customHeight="1">
      <c r="B82" s="25"/>
      <c r="C82" s="17" t="s">
        <v>54</v>
      </c>
      <c r="AR82" s="25"/>
    </row>
    <row r="83" spans="1:90" s="1" customFormat="1" ht="6.95" customHeight="1">
      <c r="B83" s="25"/>
      <c r="AR83" s="25"/>
    </row>
    <row r="84" spans="1:90" s="3" customFormat="1" ht="12" customHeight="1">
      <c r="B84" s="44"/>
      <c r="C84" s="22" t="s">
        <v>11</v>
      </c>
      <c r="L84" s="3" t="str">
        <f>K5</f>
        <v>VS_01</v>
      </c>
      <c r="AR84" s="44"/>
    </row>
    <row r="85" spans="1:90" s="4" customFormat="1" ht="36.950000000000003" customHeight="1">
      <c r="B85" s="45"/>
      <c r="C85" s="46" t="s">
        <v>13</v>
      </c>
      <c r="L85" s="174" t="str">
        <f>K6</f>
        <v>BJ - naviac práce</v>
      </c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R85" s="45"/>
    </row>
    <row r="86" spans="1:90" s="1" customFormat="1" ht="6.95" customHeight="1">
      <c r="B86" s="25"/>
      <c r="AR86" s="25"/>
    </row>
    <row r="87" spans="1:90" s="1" customFormat="1" ht="12" customHeight="1">
      <c r="B87" s="25"/>
      <c r="C87" s="22" t="s">
        <v>17</v>
      </c>
      <c r="L87" s="47" t="str">
        <f>IF(K8="","",K8)</f>
        <v xml:space="preserve"> </v>
      </c>
      <c r="AI87" s="22" t="s">
        <v>19</v>
      </c>
      <c r="AM87" s="176" t="str">
        <f>IF(AN8= "","",AN8)</f>
        <v>14. 9. 2026</v>
      </c>
      <c r="AN87" s="176"/>
      <c r="AR87" s="25"/>
    </row>
    <row r="88" spans="1:90" s="1" customFormat="1" ht="6.95" customHeight="1">
      <c r="B88" s="25"/>
      <c r="AR88" s="25"/>
    </row>
    <row r="89" spans="1:90" s="1" customFormat="1" ht="15.2" customHeight="1">
      <c r="B89" s="25"/>
      <c r="C89" s="22" t="s">
        <v>21</v>
      </c>
      <c r="L89" s="3" t="str">
        <f>IF(E11= "","",E11)</f>
        <v>Spojená škola Juraja Henischa</v>
      </c>
      <c r="AI89" s="22" t="s">
        <v>31</v>
      </c>
      <c r="AM89" s="177" t="str">
        <f>IF(E17="","",E17)</f>
        <v xml:space="preserve"> </v>
      </c>
      <c r="AN89" s="178"/>
      <c r="AO89" s="178"/>
      <c r="AP89" s="178"/>
      <c r="AR89" s="25"/>
      <c r="AS89" s="179" t="s">
        <v>55</v>
      </c>
      <c r="AT89" s="180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0" s="1" customFormat="1" ht="15.2" customHeight="1">
      <c r="B90" s="25"/>
      <c r="C90" s="22" t="s">
        <v>27</v>
      </c>
      <c r="L90" s="3" t="str">
        <f>IF(E14="","",E14)</f>
        <v>Swietelsky-Slovakia spol. s r.o.</v>
      </c>
      <c r="AI90" s="22" t="s">
        <v>33</v>
      </c>
      <c r="AM90" s="177" t="str">
        <f>IF(E20="","",E20)</f>
        <v xml:space="preserve"> </v>
      </c>
      <c r="AN90" s="178"/>
      <c r="AO90" s="178"/>
      <c r="AP90" s="178"/>
      <c r="AR90" s="25"/>
      <c r="AS90" s="181"/>
      <c r="AT90" s="182"/>
      <c r="BD90" s="52"/>
    </row>
    <row r="91" spans="1:90" s="1" customFormat="1" ht="10.9" customHeight="1">
      <c r="B91" s="25"/>
      <c r="AR91" s="25"/>
      <c r="AS91" s="181"/>
      <c r="AT91" s="182"/>
      <c r="BD91" s="52"/>
    </row>
    <row r="92" spans="1:90" s="1" customFormat="1" ht="29.25" customHeight="1">
      <c r="B92" s="25"/>
      <c r="C92" s="169" t="s">
        <v>56</v>
      </c>
      <c r="D92" s="170"/>
      <c r="E92" s="170"/>
      <c r="F92" s="170"/>
      <c r="G92" s="170"/>
      <c r="H92" s="53"/>
      <c r="I92" s="171" t="s">
        <v>57</v>
      </c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  <c r="V92" s="170"/>
      <c r="W92" s="170"/>
      <c r="X92" s="170"/>
      <c r="Y92" s="170"/>
      <c r="Z92" s="170"/>
      <c r="AA92" s="170"/>
      <c r="AB92" s="170"/>
      <c r="AC92" s="170"/>
      <c r="AD92" s="170"/>
      <c r="AE92" s="170"/>
      <c r="AF92" s="170"/>
      <c r="AG92" s="172" t="s">
        <v>58</v>
      </c>
      <c r="AH92" s="170"/>
      <c r="AI92" s="170"/>
      <c r="AJ92" s="170"/>
      <c r="AK92" s="170"/>
      <c r="AL92" s="170"/>
      <c r="AM92" s="170"/>
      <c r="AN92" s="171" t="s">
        <v>59</v>
      </c>
      <c r="AO92" s="170"/>
      <c r="AP92" s="173"/>
      <c r="AQ92" s="54" t="s">
        <v>60</v>
      </c>
      <c r="AR92" s="25"/>
      <c r="AS92" s="55" t="s">
        <v>61</v>
      </c>
      <c r="AT92" s="56" t="s">
        <v>62</v>
      </c>
      <c r="AU92" s="56" t="s">
        <v>63</v>
      </c>
      <c r="AV92" s="56" t="s">
        <v>64</v>
      </c>
      <c r="AW92" s="56" t="s">
        <v>65</v>
      </c>
      <c r="AX92" s="56" t="s">
        <v>66</v>
      </c>
      <c r="AY92" s="56" t="s">
        <v>67</v>
      </c>
      <c r="AZ92" s="56" t="s">
        <v>68</v>
      </c>
      <c r="BA92" s="56" t="s">
        <v>69</v>
      </c>
      <c r="BB92" s="56" t="s">
        <v>70</v>
      </c>
      <c r="BC92" s="56" t="s">
        <v>71</v>
      </c>
      <c r="BD92" s="57" t="s">
        <v>72</v>
      </c>
      <c r="BE92" s="139"/>
    </row>
    <row r="93" spans="1:90" s="1" customFormat="1" ht="10.9" customHeight="1">
      <c r="B93" s="25"/>
      <c r="AR93" s="25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0" s="5" customFormat="1" ht="32.450000000000003" customHeight="1">
      <c r="B94" s="59"/>
      <c r="C94" s="60" t="s">
        <v>73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166">
        <f>ROUND(AG95,2)</f>
        <v>9458.64</v>
      </c>
      <c r="AH94" s="166"/>
      <c r="AI94" s="166"/>
      <c r="AJ94" s="166"/>
      <c r="AK94" s="166"/>
      <c r="AL94" s="166"/>
      <c r="AM94" s="166"/>
      <c r="AN94" s="167">
        <f>SUM(AG94,AT94)</f>
        <v>11634.13</v>
      </c>
      <c r="AO94" s="167"/>
      <c r="AP94" s="167"/>
      <c r="AQ94" s="63" t="s">
        <v>1</v>
      </c>
      <c r="AR94" s="59"/>
      <c r="AS94" s="64">
        <f>ROUND(AS95,2)</f>
        <v>0</v>
      </c>
      <c r="AT94" s="65">
        <f>ROUND(SUM(AV94:AW94),2)</f>
        <v>2175.4899999999998</v>
      </c>
      <c r="AU94" s="66" t="e">
        <f>ROUND(AU95,5)</f>
        <v>#REF!</v>
      </c>
      <c r="AV94" s="65">
        <f>ROUND(AZ94*L29,2)</f>
        <v>0</v>
      </c>
      <c r="AW94" s="65">
        <f>ROUND(BA94*L30,2)</f>
        <v>2175.4899999999998</v>
      </c>
      <c r="AX94" s="65">
        <f>ROUND(BB94*L29,2)</f>
        <v>0</v>
      </c>
      <c r="AY94" s="65">
        <f>ROUND(BC94*L30,2)</f>
        <v>0</v>
      </c>
      <c r="AZ94" s="65">
        <f>ROUND(AZ95,2)</f>
        <v>0</v>
      </c>
      <c r="BA94" s="65">
        <f>ROUND(BA95,2)</f>
        <v>9458.64</v>
      </c>
      <c r="BB94" s="65">
        <f>ROUND(BB95,2)</f>
        <v>0</v>
      </c>
      <c r="BC94" s="65">
        <f>ROUND(BC95,2)</f>
        <v>0</v>
      </c>
      <c r="BD94" s="67">
        <f>ROUND(BD95,2)</f>
        <v>0</v>
      </c>
      <c r="BS94" s="68" t="s">
        <v>74</v>
      </c>
      <c r="BT94" s="68" t="s">
        <v>75</v>
      </c>
      <c r="BV94" s="68" t="s">
        <v>76</v>
      </c>
      <c r="BW94" s="68" t="s">
        <v>4</v>
      </c>
      <c r="BX94" s="68" t="s">
        <v>77</v>
      </c>
      <c r="CL94" s="68" t="s">
        <v>1</v>
      </c>
    </row>
    <row r="95" spans="1:90" s="6" customFormat="1" ht="16.5" customHeight="1">
      <c r="A95" s="69" t="s">
        <v>78</v>
      </c>
      <c r="B95" s="70"/>
      <c r="C95" s="71"/>
      <c r="D95" s="165" t="s">
        <v>12</v>
      </c>
      <c r="E95" s="165"/>
      <c r="F95" s="165"/>
      <c r="G95" s="165"/>
      <c r="H95" s="165"/>
      <c r="I95" s="72"/>
      <c r="J95" s="165" t="s">
        <v>14</v>
      </c>
      <c r="K95" s="165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165"/>
      <c r="W95" s="165"/>
      <c r="X95" s="165"/>
      <c r="Y95" s="165"/>
      <c r="Z95" s="165"/>
      <c r="AA95" s="165"/>
      <c r="AB95" s="165"/>
      <c r="AC95" s="165"/>
      <c r="AD95" s="165"/>
      <c r="AE95" s="165"/>
      <c r="AF95" s="165"/>
      <c r="AG95" s="163">
        <f>'VS_01 - BJ - naviac práce'!J28</f>
        <v>9458.64</v>
      </c>
      <c r="AH95" s="164"/>
      <c r="AI95" s="164"/>
      <c r="AJ95" s="164"/>
      <c r="AK95" s="164"/>
      <c r="AL95" s="164"/>
      <c r="AM95" s="164"/>
      <c r="AN95" s="163">
        <f>SUM(AG95,AT95)</f>
        <v>11634.13</v>
      </c>
      <c r="AO95" s="164"/>
      <c r="AP95" s="164"/>
      <c r="AQ95" s="73" t="s">
        <v>79</v>
      </c>
      <c r="AR95" s="70"/>
      <c r="AS95" s="74">
        <v>0</v>
      </c>
      <c r="AT95" s="75">
        <f>ROUND(SUM(AV95:AW95),2)</f>
        <v>2175.4899999999998</v>
      </c>
      <c r="AU95" s="76" t="e">
        <f>'VS_01 - BJ - naviac práce'!P119</f>
        <v>#REF!</v>
      </c>
      <c r="AV95" s="75">
        <f>'VS_01 - BJ - naviac práce'!J31</f>
        <v>0</v>
      </c>
      <c r="AW95" s="75">
        <f>'VS_01 - BJ - naviac práce'!J32</f>
        <v>2175.4899999999998</v>
      </c>
      <c r="AX95" s="75">
        <f>'VS_01 - BJ - naviac práce'!J33</f>
        <v>0</v>
      </c>
      <c r="AY95" s="75">
        <f>'VS_01 - BJ - naviac práce'!J34</f>
        <v>0</v>
      </c>
      <c r="AZ95" s="75">
        <f>'VS_01 - BJ - naviac práce'!F31</f>
        <v>0</v>
      </c>
      <c r="BA95" s="75">
        <f>'VS_01 - BJ - naviac práce'!F32</f>
        <v>9458.64</v>
      </c>
      <c r="BB95" s="75">
        <f>'VS_01 - BJ - naviac práce'!F33</f>
        <v>0</v>
      </c>
      <c r="BC95" s="75">
        <f>'VS_01 - BJ - naviac práce'!F34</f>
        <v>0</v>
      </c>
      <c r="BD95" s="77">
        <f>'VS_01 - BJ - naviac práce'!F35</f>
        <v>0</v>
      </c>
      <c r="BT95" s="78" t="s">
        <v>80</v>
      </c>
      <c r="BU95" s="78" t="s">
        <v>81</v>
      </c>
      <c r="BV95" s="78" t="s">
        <v>76</v>
      </c>
      <c r="BW95" s="78" t="s">
        <v>4</v>
      </c>
      <c r="BX95" s="78" t="s">
        <v>77</v>
      </c>
      <c r="CL95" s="78" t="s">
        <v>1</v>
      </c>
    </row>
    <row r="96" spans="1:90" s="1" customFormat="1" ht="30" customHeight="1">
      <c r="B96" s="25"/>
      <c r="AR96" s="25"/>
    </row>
    <row r="97" spans="2:44" s="1" customFormat="1" ht="6.95" customHeight="1">
      <c r="B97" s="40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25"/>
    </row>
  </sheetData>
  <mergeCells count="40">
    <mergeCell ref="AR2:BE2"/>
    <mergeCell ref="C92:G92"/>
    <mergeCell ref="I92:AF92"/>
    <mergeCell ref="AG92:AM92"/>
    <mergeCell ref="AN92:AP92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N95:AP95"/>
    <mergeCell ref="AG95:AM95"/>
    <mergeCell ref="D95:H95"/>
    <mergeCell ref="J95:AF95"/>
    <mergeCell ref="AG94:AM94"/>
    <mergeCell ref="AN94:AP94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J5"/>
    <mergeCell ref="K6:AJ6"/>
    <mergeCell ref="E23:AN23"/>
    <mergeCell ref="AK26:AO26"/>
    <mergeCell ref="L28:P28"/>
    <mergeCell ref="W28:AE28"/>
    <mergeCell ref="AK28:AO28"/>
  </mergeCells>
  <hyperlinks>
    <hyperlink ref="A95" location="'VS_01 - BJ - naviac práce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5"/>
  <sheetViews>
    <sheetView showGridLines="0" topLeftCell="A120" workbookViewId="0">
      <selection activeCell="J120" sqref="J120"/>
    </sheetView>
  </sheetViews>
  <sheetFormatPr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168" t="s">
        <v>5</v>
      </c>
      <c r="M2" s="151"/>
      <c r="N2" s="151"/>
      <c r="O2" s="151"/>
      <c r="P2" s="151"/>
      <c r="Q2" s="151"/>
      <c r="R2" s="151"/>
      <c r="S2" s="151"/>
      <c r="T2" s="151"/>
      <c r="U2" s="151"/>
      <c r="V2" s="151"/>
      <c r="AT2" s="13" t="s">
        <v>4</v>
      </c>
    </row>
    <row r="3" spans="2:46" ht="6.95" hidden="1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hidden="1" customHeight="1">
      <c r="B4" s="16"/>
      <c r="D4" s="17" t="s">
        <v>82</v>
      </c>
      <c r="L4" s="16"/>
      <c r="M4" s="79" t="s">
        <v>9</v>
      </c>
      <c r="AT4" s="13" t="s">
        <v>3</v>
      </c>
    </row>
    <row r="5" spans="2:46" ht="6.95" hidden="1" customHeight="1">
      <c r="B5" s="16"/>
      <c r="L5" s="16"/>
    </row>
    <row r="6" spans="2:46" s="1" customFormat="1" ht="12" hidden="1" customHeight="1">
      <c r="B6" s="25"/>
      <c r="D6" s="22" t="s">
        <v>13</v>
      </c>
      <c r="L6" s="25"/>
    </row>
    <row r="7" spans="2:46" s="1" customFormat="1" ht="16.5" hidden="1" customHeight="1">
      <c r="B7" s="25"/>
      <c r="E7" s="174" t="s">
        <v>14</v>
      </c>
      <c r="F7" s="187"/>
      <c r="G7" s="187"/>
      <c r="H7" s="187"/>
      <c r="L7" s="25"/>
    </row>
    <row r="8" spans="2:46" s="1" customFormat="1" hidden="1">
      <c r="B8" s="25"/>
      <c r="L8" s="25"/>
    </row>
    <row r="9" spans="2:46" s="1" customFormat="1" ht="12" hidden="1" customHeight="1">
      <c r="B9" s="25"/>
      <c r="D9" s="22" t="s">
        <v>15</v>
      </c>
      <c r="F9" s="20" t="s">
        <v>1</v>
      </c>
      <c r="I9" s="22" t="s">
        <v>16</v>
      </c>
      <c r="J9" s="20" t="s">
        <v>1</v>
      </c>
      <c r="L9" s="25"/>
    </row>
    <row r="10" spans="2:46" s="1" customFormat="1" ht="12" hidden="1" customHeight="1">
      <c r="B10" s="25"/>
      <c r="D10" s="22" t="s">
        <v>17</v>
      </c>
      <c r="F10" s="20" t="s">
        <v>18</v>
      </c>
      <c r="I10" s="22" t="s">
        <v>19</v>
      </c>
      <c r="J10" s="48" t="str">
        <f>'Rekapitulácia stavby'!AN8</f>
        <v>14. 9. 2026</v>
      </c>
      <c r="L10" s="25"/>
    </row>
    <row r="11" spans="2:46" s="1" customFormat="1" ht="10.9" hidden="1" customHeight="1">
      <c r="B11" s="25"/>
      <c r="L11" s="25"/>
    </row>
    <row r="12" spans="2:46" s="1" customFormat="1" ht="12" hidden="1" customHeight="1">
      <c r="B12" s="25"/>
      <c r="D12" s="22" t="s">
        <v>21</v>
      </c>
      <c r="I12" s="22" t="s">
        <v>22</v>
      </c>
      <c r="J12" s="20" t="s">
        <v>23</v>
      </c>
      <c r="L12" s="25"/>
    </row>
    <row r="13" spans="2:46" s="1" customFormat="1" ht="18" hidden="1" customHeight="1">
      <c r="B13" s="25"/>
      <c r="E13" s="20" t="s">
        <v>24</v>
      </c>
      <c r="I13" s="22" t="s">
        <v>25</v>
      </c>
      <c r="J13" s="20" t="s">
        <v>26</v>
      </c>
      <c r="L13" s="25"/>
    </row>
    <row r="14" spans="2:46" s="1" customFormat="1" ht="6.95" hidden="1" customHeight="1">
      <c r="B14" s="25"/>
      <c r="L14" s="25"/>
    </row>
    <row r="15" spans="2:46" s="1" customFormat="1" ht="12" hidden="1" customHeight="1">
      <c r="B15" s="25"/>
      <c r="D15" s="22" t="s">
        <v>27</v>
      </c>
      <c r="I15" s="22" t="s">
        <v>22</v>
      </c>
      <c r="J15" s="20" t="s">
        <v>28</v>
      </c>
      <c r="L15" s="25"/>
    </row>
    <row r="16" spans="2:46" s="1" customFormat="1" ht="18" hidden="1" customHeight="1">
      <c r="B16" s="25"/>
      <c r="E16" s="20" t="s">
        <v>29</v>
      </c>
      <c r="I16" s="22" t="s">
        <v>25</v>
      </c>
      <c r="J16" s="20" t="s">
        <v>30</v>
      </c>
      <c r="L16" s="25"/>
    </row>
    <row r="17" spans="2:12" s="1" customFormat="1" ht="6.95" hidden="1" customHeight="1">
      <c r="B17" s="25"/>
      <c r="L17" s="25"/>
    </row>
    <row r="18" spans="2:12" s="1" customFormat="1" ht="12" hidden="1" customHeight="1">
      <c r="B18" s="25"/>
      <c r="D18" s="22" t="s">
        <v>31</v>
      </c>
      <c r="I18" s="22" t="s">
        <v>22</v>
      </c>
      <c r="J18" s="20" t="s">
        <v>1</v>
      </c>
      <c r="L18" s="25"/>
    </row>
    <row r="19" spans="2:12" s="1" customFormat="1" ht="18" hidden="1" customHeight="1">
      <c r="B19" s="25"/>
      <c r="E19" s="20" t="s">
        <v>18</v>
      </c>
      <c r="I19" s="22" t="s">
        <v>25</v>
      </c>
      <c r="J19" s="20" t="s">
        <v>1</v>
      </c>
      <c r="L19" s="25"/>
    </row>
    <row r="20" spans="2:12" s="1" customFormat="1" ht="6.95" hidden="1" customHeight="1">
      <c r="B20" s="25"/>
      <c r="L20" s="25"/>
    </row>
    <row r="21" spans="2:12" s="1" customFormat="1" ht="12" hidden="1" customHeight="1">
      <c r="B21" s="25"/>
      <c r="D21" s="22" t="s">
        <v>33</v>
      </c>
      <c r="I21" s="22" t="s">
        <v>22</v>
      </c>
      <c r="J21" s="20" t="s">
        <v>1</v>
      </c>
      <c r="L21" s="25"/>
    </row>
    <row r="22" spans="2:12" s="1" customFormat="1" ht="18" hidden="1" customHeight="1">
      <c r="B22" s="25"/>
      <c r="E22" s="20" t="s">
        <v>18</v>
      </c>
      <c r="I22" s="22" t="s">
        <v>25</v>
      </c>
      <c r="J22" s="20" t="s">
        <v>1</v>
      </c>
      <c r="L22" s="25"/>
    </row>
    <row r="23" spans="2:12" s="1" customFormat="1" ht="6.95" hidden="1" customHeight="1">
      <c r="B23" s="25"/>
      <c r="L23" s="25"/>
    </row>
    <row r="24" spans="2:12" s="1" customFormat="1" ht="12" hidden="1" customHeight="1">
      <c r="B24" s="25"/>
      <c r="D24" s="22" t="s">
        <v>34</v>
      </c>
      <c r="L24" s="25"/>
    </row>
    <row r="25" spans="2:12" s="7" customFormat="1" ht="16.5" hidden="1" customHeight="1">
      <c r="B25" s="80"/>
      <c r="E25" s="153" t="s">
        <v>1</v>
      </c>
      <c r="F25" s="153"/>
      <c r="G25" s="153"/>
      <c r="H25" s="153"/>
      <c r="L25" s="80"/>
    </row>
    <row r="26" spans="2:12" s="1" customFormat="1" ht="6.95" hidden="1" customHeight="1">
      <c r="B26" s="25"/>
      <c r="L26" s="25"/>
    </row>
    <row r="27" spans="2:12" s="1" customFormat="1" ht="6.95" hidden="1" customHeight="1">
      <c r="B27" s="25"/>
      <c r="D27" s="49"/>
      <c r="E27" s="49"/>
      <c r="F27" s="49"/>
      <c r="G27" s="49"/>
      <c r="H27" s="49"/>
      <c r="I27" s="49"/>
      <c r="J27" s="49"/>
      <c r="K27" s="49"/>
      <c r="L27" s="25"/>
    </row>
    <row r="28" spans="2:12" s="1" customFormat="1" ht="25.35" hidden="1" customHeight="1">
      <c r="B28" s="25"/>
      <c r="D28" s="81" t="s">
        <v>35</v>
      </c>
      <c r="J28" s="62">
        <f>ROUND(J119, 2)</f>
        <v>9458.64</v>
      </c>
      <c r="L28" s="25"/>
    </row>
    <row r="29" spans="2:12" s="1" customFormat="1" ht="6.95" hidden="1" customHeight="1">
      <c r="B29" s="25"/>
      <c r="D29" s="49"/>
      <c r="E29" s="49"/>
      <c r="F29" s="49"/>
      <c r="G29" s="49"/>
      <c r="H29" s="49"/>
      <c r="I29" s="49"/>
      <c r="J29" s="49"/>
      <c r="K29" s="49"/>
      <c r="L29" s="25"/>
    </row>
    <row r="30" spans="2:12" s="1" customFormat="1" ht="14.45" hidden="1" customHeight="1">
      <c r="B30" s="25"/>
      <c r="F30" s="28" t="s">
        <v>37</v>
      </c>
      <c r="I30" s="28" t="s">
        <v>36</v>
      </c>
      <c r="J30" s="28" t="s">
        <v>38</v>
      </c>
      <c r="L30" s="25"/>
    </row>
    <row r="31" spans="2:12" s="1" customFormat="1" ht="14.45" hidden="1" customHeight="1">
      <c r="B31" s="25"/>
      <c r="D31" s="51" t="s">
        <v>39</v>
      </c>
      <c r="E31" s="30" t="s">
        <v>40</v>
      </c>
      <c r="F31" s="82">
        <f>ROUND((SUM(BE119:BE144)),  2)</f>
        <v>0</v>
      </c>
      <c r="G31" s="83"/>
      <c r="H31" s="83"/>
      <c r="I31" s="84">
        <v>0.23</v>
      </c>
      <c r="J31" s="82">
        <f>ROUND(((SUM(BE119:BE144))*I31),  2)</f>
        <v>0</v>
      </c>
      <c r="L31" s="25"/>
    </row>
    <row r="32" spans="2:12" s="1" customFormat="1" ht="14.45" hidden="1" customHeight="1">
      <c r="B32" s="25"/>
      <c r="E32" s="30" t="s">
        <v>41</v>
      </c>
      <c r="F32" s="85">
        <f>ROUND((SUM(BF119:BF144)),  2)</f>
        <v>9458.64</v>
      </c>
      <c r="I32" s="86">
        <v>0.23</v>
      </c>
      <c r="J32" s="85">
        <f>ROUND(((SUM(BF119:BF144))*I32),  2)</f>
        <v>2175.4899999999998</v>
      </c>
      <c r="L32" s="25"/>
    </row>
    <row r="33" spans="2:12" s="1" customFormat="1" ht="14.45" hidden="1" customHeight="1">
      <c r="B33" s="25"/>
      <c r="E33" s="22" t="s">
        <v>42</v>
      </c>
      <c r="F33" s="85">
        <f>ROUND((SUM(BG119:BG144)),  2)</f>
        <v>0</v>
      </c>
      <c r="I33" s="86">
        <v>0.23</v>
      </c>
      <c r="J33" s="85">
        <f>0</f>
        <v>0</v>
      </c>
      <c r="L33" s="25"/>
    </row>
    <row r="34" spans="2:12" s="1" customFormat="1" ht="14.45" hidden="1" customHeight="1">
      <c r="B34" s="25"/>
      <c r="E34" s="22" t="s">
        <v>43</v>
      </c>
      <c r="F34" s="85">
        <f>ROUND((SUM(BH119:BH144)),  2)</f>
        <v>0</v>
      </c>
      <c r="I34" s="86">
        <v>0.23</v>
      </c>
      <c r="J34" s="85">
        <f>0</f>
        <v>0</v>
      </c>
      <c r="L34" s="25"/>
    </row>
    <row r="35" spans="2:12" s="1" customFormat="1" ht="14.45" hidden="1" customHeight="1">
      <c r="B35" s="25"/>
      <c r="E35" s="30" t="s">
        <v>44</v>
      </c>
      <c r="F35" s="82">
        <f>ROUND((SUM(BI119:BI144)),  2)</f>
        <v>0</v>
      </c>
      <c r="G35" s="83"/>
      <c r="H35" s="83"/>
      <c r="I35" s="84">
        <v>0</v>
      </c>
      <c r="J35" s="82">
        <f>0</f>
        <v>0</v>
      </c>
      <c r="L35" s="25"/>
    </row>
    <row r="36" spans="2:12" s="1" customFormat="1" ht="6.95" hidden="1" customHeight="1">
      <c r="B36" s="25"/>
      <c r="L36" s="25"/>
    </row>
    <row r="37" spans="2:12" s="1" customFormat="1" ht="25.35" hidden="1" customHeight="1">
      <c r="B37" s="25"/>
      <c r="C37" s="87"/>
      <c r="D37" s="88" t="s">
        <v>45</v>
      </c>
      <c r="E37" s="53"/>
      <c r="F37" s="53"/>
      <c r="G37" s="89" t="s">
        <v>46</v>
      </c>
      <c r="H37" s="90" t="s">
        <v>47</v>
      </c>
      <c r="I37" s="53"/>
      <c r="J37" s="91">
        <f>SUM(J28:J35)</f>
        <v>11634.13</v>
      </c>
      <c r="K37" s="92"/>
      <c r="L37" s="25"/>
    </row>
    <row r="38" spans="2:12" s="1" customFormat="1" ht="14.45" hidden="1" customHeight="1">
      <c r="B38" s="25"/>
      <c r="L38" s="25"/>
    </row>
    <row r="39" spans="2:12" ht="14.45" hidden="1" customHeight="1">
      <c r="B39" s="16"/>
      <c r="L39" s="16"/>
    </row>
    <row r="40" spans="2:12" ht="14.45" hidden="1" customHeight="1">
      <c r="B40" s="16"/>
      <c r="L40" s="16"/>
    </row>
    <row r="41" spans="2:12" ht="14.45" hidden="1" customHeight="1">
      <c r="B41" s="16"/>
      <c r="L41" s="16"/>
    </row>
    <row r="42" spans="2:12" ht="14.45" hidden="1" customHeight="1">
      <c r="B42" s="16"/>
      <c r="L42" s="16"/>
    </row>
    <row r="43" spans="2:12" ht="14.45" hidden="1" customHeight="1">
      <c r="B43" s="16"/>
      <c r="L43" s="16"/>
    </row>
    <row r="44" spans="2:12" ht="14.45" hidden="1" customHeight="1">
      <c r="B44" s="16"/>
      <c r="L44" s="16"/>
    </row>
    <row r="45" spans="2:12" ht="14.45" hidden="1" customHeight="1">
      <c r="B45" s="16"/>
      <c r="L45" s="16"/>
    </row>
    <row r="46" spans="2:12" ht="14.45" hidden="1" customHeight="1">
      <c r="B46" s="16"/>
      <c r="L46" s="16"/>
    </row>
    <row r="47" spans="2:12" ht="14.45" hidden="1" customHeight="1">
      <c r="B47" s="16"/>
      <c r="L47" s="16"/>
    </row>
    <row r="48" spans="2:12" ht="14.45" hidden="1" customHeight="1">
      <c r="B48" s="16"/>
      <c r="L48" s="16"/>
    </row>
    <row r="49" spans="2:12" ht="14.45" hidden="1" customHeight="1">
      <c r="B49" s="16"/>
      <c r="L49" s="16"/>
    </row>
    <row r="50" spans="2:12" s="1" customFormat="1" ht="14.45" hidden="1" customHeight="1">
      <c r="B50" s="25"/>
      <c r="D50" s="37" t="s">
        <v>48</v>
      </c>
      <c r="E50" s="38"/>
      <c r="F50" s="38"/>
      <c r="G50" s="37" t="s">
        <v>49</v>
      </c>
      <c r="H50" s="38"/>
      <c r="I50" s="38"/>
      <c r="J50" s="38"/>
      <c r="K50" s="38"/>
      <c r="L50" s="25"/>
    </row>
    <row r="51" spans="2:12" hidden="1">
      <c r="B51" s="16"/>
      <c r="L51" s="16"/>
    </row>
    <row r="52" spans="2:12" hidden="1">
      <c r="B52" s="16"/>
      <c r="L52" s="16"/>
    </row>
    <row r="53" spans="2:12" hidden="1">
      <c r="B53" s="16"/>
      <c r="L53" s="16"/>
    </row>
    <row r="54" spans="2:12" hidden="1">
      <c r="B54" s="16"/>
      <c r="L54" s="16"/>
    </row>
    <row r="55" spans="2:12" hidden="1">
      <c r="B55" s="16"/>
      <c r="L55" s="16"/>
    </row>
    <row r="56" spans="2:12" hidden="1">
      <c r="B56" s="16"/>
      <c r="L56" s="16"/>
    </row>
    <row r="57" spans="2:12" hidden="1">
      <c r="B57" s="16"/>
      <c r="L57" s="16"/>
    </row>
    <row r="58" spans="2:12" hidden="1">
      <c r="B58" s="16"/>
      <c r="L58" s="16"/>
    </row>
    <row r="59" spans="2:12" hidden="1">
      <c r="B59" s="16"/>
      <c r="L59" s="16"/>
    </row>
    <row r="60" spans="2:12" hidden="1">
      <c r="B60" s="16"/>
      <c r="L60" s="16"/>
    </row>
    <row r="61" spans="2:12" s="1" customFormat="1" ht="12.75" hidden="1">
      <c r="B61" s="25"/>
      <c r="D61" s="39" t="s">
        <v>50</v>
      </c>
      <c r="E61" s="27"/>
      <c r="F61" s="93" t="s">
        <v>51</v>
      </c>
      <c r="G61" s="39" t="s">
        <v>50</v>
      </c>
      <c r="H61" s="27"/>
      <c r="I61" s="27"/>
      <c r="J61" s="94" t="s">
        <v>51</v>
      </c>
      <c r="K61" s="27"/>
      <c r="L61" s="25"/>
    </row>
    <row r="62" spans="2:12" hidden="1">
      <c r="B62" s="16"/>
      <c r="L62" s="16"/>
    </row>
    <row r="63" spans="2:12" hidden="1">
      <c r="B63" s="16"/>
      <c r="L63" s="16"/>
    </row>
    <row r="64" spans="2:12" hidden="1">
      <c r="B64" s="16"/>
      <c r="L64" s="16"/>
    </row>
    <row r="65" spans="2:12" s="1" customFormat="1" ht="12.75" hidden="1">
      <c r="B65" s="25"/>
      <c r="D65" s="37" t="s">
        <v>52</v>
      </c>
      <c r="E65" s="38"/>
      <c r="F65" s="38"/>
      <c r="G65" s="37" t="s">
        <v>53</v>
      </c>
      <c r="H65" s="38"/>
      <c r="I65" s="38"/>
      <c r="J65" s="38"/>
      <c r="K65" s="38"/>
      <c r="L65" s="25"/>
    </row>
    <row r="66" spans="2:12" hidden="1">
      <c r="B66" s="16"/>
      <c r="L66" s="16"/>
    </row>
    <row r="67" spans="2:12" hidden="1">
      <c r="B67" s="16"/>
      <c r="L67" s="16"/>
    </row>
    <row r="68" spans="2:12" hidden="1">
      <c r="B68" s="16"/>
      <c r="L68" s="16"/>
    </row>
    <row r="69" spans="2:12" hidden="1">
      <c r="B69" s="16"/>
      <c r="L69" s="16"/>
    </row>
    <row r="70" spans="2:12" hidden="1">
      <c r="B70" s="16"/>
      <c r="L70" s="16"/>
    </row>
    <row r="71" spans="2:12" hidden="1">
      <c r="B71" s="16"/>
      <c r="L71" s="16"/>
    </row>
    <row r="72" spans="2:12" hidden="1">
      <c r="B72" s="16"/>
      <c r="L72" s="16"/>
    </row>
    <row r="73" spans="2:12" hidden="1">
      <c r="B73" s="16"/>
      <c r="L73" s="16"/>
    </row>
    <row r="74" spans="2:12" hidden="1">
      <c r="B74" s="16"/>
      <c r="L74" s="16"/>
    </row>
    <row r="75" spans="2:12" hidden="1">
      <c r="B75" s="16"/>
      <c r="L75" s="16"/>
    </row>
    <row r="76" spans="2:12" s="1" customFormat="1" ht="12.75" hidden="1">
      <c r="B76" s="25"/>
      <c r="D76" s="39" t="s">
        <v>50</v>
      </c>
      <c r="E76" s="27"/>
      <c r="F76" s="93" t="s">
        <v>51</v>
      </c>
      <c r="G76" s="39" t="s">
        <v>50</v>
      </c>
      <c r="H76" s="27"/>
      <c r="I76" s="27"/>
      <c r="J76" s="94" t="s">
        <v>51</v>
      </c>
      <c r="K76" s="27"/>
      <c r="L76" s="25"/>
    </row>
    <row r="77" spans="2:12" s="1" customFormat="1" ht="14.45" hidden="1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5"/>
    </row>
    <row r="78" spans="2:12" hidden="1"/>
    <row r="79" spans="2:12" hidden="1"/>
    <row r="80" spans="2:12" hidden="1"/>
    <row r="81" spans="2:47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5"/>
    </row>
    <row r="82" spans="2:47" s="1" customFormat="1" ht="24.95" hidden="1" customHeight="1">
      <c r="B82" s="25"/>
      <c r="C82" s="17" t="s">
        <v>83</v>
      </c>
      <c r="L82" s="25"/>
    </row>
    <row r="83" spans="2:47" s="1" customFormat="1" ht="6.95" hidden="1" customHeight="1">
      <c r="B83" s="25"/>
      <c r="L83" s="25"/>
    </row>
    <row r="84" spans="2:47" s="1" customFormat="1" ht="12" hidden="1" customHeight="1">
      <c r="B84" s="25"/>
      <c r="C84" s="22" t="s">
        <v>13</v>
      </c>
      <c r="L84" s="25"/>
    </row>
    <row r="85" spans="2:47" s="1" customFormat="1" ht="16.5" hidden="1" customHeight="1">
      <c r="B85" s="25"/>
      <c r="E85" s="174" t="str">
        <f>E7</f>
        <v>BJ - naviac práce</v>
      </c>
      <c r="F85" s="187"/>
      <c r="G85" s="187"/>
      <c r="H85" s="187"/>
      <c r="L85" s="25"/>
    </row>
    <row r="86" spans="2:47" s="1" customFormat="1" ht="6.95" hidden="1" customHeight="1">
      <c r="B86" s="25"/>
      <c r="L86" s="25"/>
    </row>
    <row r="87" spans="2:47" s="1" customFormat="1" ht="12" hidden="1" customHeight="1">
      <c r="B87" s="25"/>
      <c r="C87" s="22" t="s">
        <v>17</v>
      </c>
      <c r="F87" s="20" t="str">
        <f>F10</f>
        <v xml:space="preserve"> </v>
      </c>
      <c r="I87" s="22" t="s">
        <v>19</v>
      </c>
      <c r="J87" s="48" t="str">
        <f>IF(J10="","",J10)</f>
        <v>14. 9. 2026</v>
      </c>
      <c r="L87" s="25"/>
    </row>
    <row r="88" spans="2:47" s="1" customFormat="1" ht="6.95" hidden="1" customHeight="1">
      <c r="B88" s="25"/>
      <c r="L88" s="25"/>
    </row>
    <row r="89" spans="2:47" s="1" customFormat="1" ht="15.2" hidden="1" customHeight="1">
      <c r="B89" s="25"/>
      <c r="C89" s="22" t="s">
        <v>21</v>
      </c>
      <c r="F89" s="20" t="str">
        <f>E13</f>
        <v>Spojená škola Juraja Henischa</v>
      </c>
      <c r="I89" s="22" t="s">
        <v>31</v>
      </c>
      <c r="J89" s="23" t="str">
        <f>E19</f>
        <v xml:space="preserve"> </v>
      </c>
      <c r="L89" s="25"/>
    </row>
    <row r="90" spans="2:47" s="1" customFormat="1" ht="15.2" hidden="1" customHeight="1">
      <c r="B90" s="25"/>
      <c r="C90" s="22" t="s">
        <v>27</v>
      </c>
      <c r="F90" s="20" t="str">
        <f>IF(E16="","",E16)</f>
        <v>Swietelsky-Slovakia spol. s r.o.</v>
      </c>
      <c r="I90" s="22" t="s">
        <v>33</v>
      </c>
      <c r="J90" s="23" t="str">
        <f>E22</f>
        <v xml:space="preserve"> </v>
      </c>
      <c r="L90" s="25"/>
    </row>
    <row r="91" spans="2:47" s="1" customFormat="1" ht="10.35" hidden="1" customHeight="1">
      <c r="B91" s="25"/>
      <c r="L91" s="25"/>
    </row>
    <row r="92" spans="2:47" s="1" customFormat="1" ht="29.25" hidden="1" customHeight="1">
      <c r="B92" s="25"/>
      <c r="C92" s="95" t="s">
        <v>84</v>
      </c>
      <c r="D92" s="87"/>
      <c r="E92" s="87"/>
      <c r="F92" s="87"/>
      <c r="G92" s="87"/>
      <c r="H92" s="87"/>
      <c r="I92" s="87"/>
      <c r="J92" s="96" t="s">
        <v>85</v>
      </c>
      <c r="K92" s="87"/>
      <c r="L92" s="25"/>
    </row>
    <row r="93" spans="2:47" s="1" customFormat="1" ht="10.35" hidden="1" customHeight="1">
      <c r="B93" s="25"/>
      <c r="L93" s="25"/>
    </row>
    <row r="94" spans="2:47" s="1" customFormat="1" ht="22.9" hidden="1" customHeight="1">
      <c r="B94" s="25"/>
      <c r="C94" s="97" t="s">
        <v>86</v>
      </c>
      <c r="J94" s="62">
        <f>J119</f>
        <v>9458.64</v>
      </c>
      <c r="L94" s="25"/>
      <c r="AU94" s="13" t="s">
        <v>87</v>
      </c>
    </row>
    <row r="95" spans="2:47" s="8" customFormat="1" ht="24.95" hidden="1" customHeight="1">
      <c r="B95" s="98"/>
      <c r="D95" s="99" t="s">
        <v>88</v>
      </c>
      <c r="E95" s="100"/>
      <c r="F95" s="100"/>
      <c r="G95" s="100"/>
      <c r="H95" s="100"/>
      <c r="I95" s="100"/>
      <c r="J95" s="101">
        <f>J120</f>
        <v>9458.6400000000012</v>
      </c>
      <c r="L95" s="98"/>
    </row>
    <row r="96" spans="2:47" s="9" customFormat="1" ht="19.899999999999999" hidden="1" customHeight="1">
      <c r="B96" s="102"/>
      <c r="D96" s="103" t="s">
        <v>89</v>
      </c>
      <c r="E96" s="104"/>
      <c r="F96" s="104"/>
      <c r="G96" s="104"/>
      <c r="H96" s="104"/>
      <c r="I96" s="104"/>
      <c r="J96" s="105">
        <f>J121</f>
        <v>1127.9000000000001</v>
      </c>
      <c r="L96" s="102"/>
    </row>
    <row r="97" spans="2:12" s="9" customFormat="1" ht="19.899999999999999" hidden="1" customHeight="1">
      <c r="B97" s="102"/>
      <c r="D97" s="103" t="s">
        <v>90</v>
      </c>
      <c r="E97" s="104"/>
      <c r="F97" s="104"/>
      <c r="G97" s="104"/>
      <c r="H97" s="104"/>
      <c r="I97" s="104"/>
      <c r="J97" s="105">
        <f>J127</f>
        <v>2478.9</v>
      </c>
      <c r="L97" s="102"/>
    </row>
    <row r="98" spans="2:12" s="9" customFormat="1" ht="19.899999999999999" hidden="1" customHeight="1">
      <c r="B98" s="102"/>
      <c r="D98" s="103" t="s">
        <v>91</v>
      </c>
      <c r="E98" s="104"/>
      <c r="F98" s="104"/>
      <c r="G98" s="104"/>
      <c r="H98" s="104"/>
      <c r="I98" s="104"/>
      <c r="J98" s="105">
        <f>J131</f>
        <v>787.6</v>
      </c>
      <c r="L98" s="102"/>
    </row>
    <row r="99" spans="2:12" s="9" customFormat="1" ht="19.899999999999999" hidden="1" customHeight="1">
      <c r="B99" s="102"/>
      <c r="D99" s="103" t="s">
        <v>92</v>
      </c>
      <c r="E99" s="104"/>
      <c r="F99" s="104"/>
      <c r="G99" s="104"/>
      <c r="H99" s="104"/>
      <c r="I99" s="104"/>
      <c r="J99" s="105">
        <f>J133</f>
        <v>3804.1399999999994</v>
      </c>
      <c r="L99" s="102"/>
    </row>
    <row r="100" spans="2:12" s="9" customFormat="1" ht="19.899999999999999" hidden="1" customHeight="1">
      <c r="B100" s="102"/>
      <c r="D100" s="103" t="s">
        <v>93</v>
      </c>
      <c r="E100" s="104"/>
      <c r="F100" s="104"/>
      <c r="G100" s="104"/>
      <c r="H100" s="104"/>
      <c r="I100" s="104"/>
      <c r="J100" s="105">
        <f>J143</f>
        <v>1260.0999999999999</v>
      </c>
      <c r="L100" s="102"/>
    </row>
    <row r="101" spans="2:12" s="8" customFormat="1" ht="24.95" hidden="1" customHeight="1">
      <c r="B101" s="98"/>
      <c r="D101" s="99" t="s">
        <v>94</v>
      </c>
      <c r="E101" s="100"/>
      <c r="F101" s="100"/>
      <c r="G101" s="100"/>
      <c r="H101" s="100"/>
      <c r="I101" s="100"/>
      <c r="J101" s="101" t="e">
        <f>#REF!</f>
        <v>#REF!</v>
      </c>
      <c r="L101" s="98"/>
    </row>
    <row r="102" spans="2:12" s="1" customFormat="1" ht="21.75" hidden="1" customHeight="1">
      <c r="B102" s="25"/>
      <c r="L102" s="25"/>
    </row>
    <row r="103" spans="2:12" s="1" customFormat="1" ht="6.95" hidden="1" customHeight="1">
      <c r="B103" s="40"/>
      <c r="C103" s="41"/>
      <c r="D103" s="41"/>
      <c r="E103" s="41"/>
      <c r="F103" s="41"/>
      <c r="G103" s="41"/>
      <c r="H103" s="41"/>
      <c r="I103" s="41"/>
      <c r="J103" s="41"/>
      <c r="K103" s="41"/>
      <c r="L103" s="25"/>
    </row>
    <row r="104" spans="2:12" hidden="1"/>
    <row r="105" spans="2:12" hidden="1"/>
    <row r="106" spans="2:12" hidden="1"/>
    <row r="107" spans="2:12" s="1" customFormat="1" ht="6.95" customHeight="1">
      <c r="B107" s="42"/>
      <c r="C107" s="43"/>
      <c r="D107" s="43"/>
      <c r="E107" s="43"/>
      <c r="F107" s="43"/>
      <c r="G107" s="43"/>
      <c r="H107" s="43"/>
      <c r="I107" s="43"/>
      <c r="J107" s="43"/>
      <c r="K107" s="43"/>
      <c r="L107" s="25"/>
    </row>
    <row r="108" spans="2:12" s="1" customFormat="1" ht="24.95" customHeight="1">
      <c r="B108" s="25"/>
      <c r="C108" s="17" t="s">
        <v>95</v>
      </c>
      <c r="L108" s="25"/>
    </row>
    <row r="109" spans="2:12" s="1" customFormat="1" ht="6.95" customHeight="1">
      <c r="B109" s="25"/>
      <c r="L109" s="25"/>
    </row>
    <row r="110" spans="2:12" s="1" customFormat="1" ht="12" customHeight="1">
      <c r="B110" s="25"/>
      <c r="C110" s="22" t="s">
        <v>13</v>
      </c>
      <c r="L110" s="25"/>
    </row>
    <row r="111" spans="2:12" s="1" customFormat="1" ht="16.5" customHeight="1">
      <c r="B111" s="25"/>
      <c r="E111" s="174" t="str">
        <f>E7</f>
        <v>BJ - naviac práce</v>
      </c>
      <c r="F111" s="187"/>
      <c r="G111" s="187"/>
      <c r="H111" s="187"/>
      <c r="L111" s="25"/>
    </row>
    <row r="112" spans="2:12" s="1" customFormat="1" ht="6.95" customHeight="1">
      <c r="B112" s="25"/>
      <c r="L112" s="25"/>
    </row>
    <row r="113" spans="2:65" s="1" customFormat="1" ht="12" customHeight="1">
      <c r="B113" s="25"/>
      <c r="C113" s="22" t="s">
        <v>17</v>
      </c>
      <c r="F113" s="20" t="str">
        <f>F10</f>
        <v xml:space="preserve"> </v>
      </c>
      <c r="I113" s="22" t="s">
        <v>19</v>
      </c>
      <c r="J113" s="48" t="str">
        <f>IF(J10="","",J10)</f>
        <v>14. 9. 2026</v>
      </c>
      <c r="L113" s="25"/>
    </row>
    <row r="114" spans="2:65" s="1" customFormat="1" ht="6.95" customHeight="1">
      <c r="B114" s="25"/>
      <c r="L114" s="25"/>
    </row>
    <row r="115" spans="2:65" s="1" customFormat="1" ht="15.2" customHeight="1">
      <c r="B115" s="25"/>
      <c r="C115" s="22" t="s">
        <v>21</v>
      </c>
      <c r="F115" s="20" t="str">
        <f>E13</f>
        <v>Spojená škola Juraja Henischa</v>
      </c>
      <c r="I115" s="22" t="s">
        <v>31</v>
      </c>
      <c r="J115" s="23" t="str">
        <f>E19</f>
        <v xml:space="preserve"> </v>
      </c>
      <c r="L115" s="25"/>
    </row>
    <row r="116" spans="2:65" s="1" customFormat="1" ht="15.2" customHeight="1">
      <c r="B116" s="25"/>
      <c r="C116" s="22" t="s">
        <v>27</v>
      </c>
      <c r="F116" s="20" t="str">
        <f>IF(E16="","",E16)</f>
        <v>Swietelsky-Slovakia spol. s r.o.</v>
      </c>
      <c r="I116" s="22" t="s">
        <v>33</v>
      </c>
      <c r="J116" s="23" t="str">
        <f>E22</f>
        <v xml:space="preserve"> </v>
      </c>
      <c r="L116" s="25"/>
    </row>
    <row r="117" spans="2:65" s="1" customFormat="1" ht="10.35" customHeight="1">
      <c r="B117" s="25"/>
      <c r="L117" s="25"/>
    </row>
    <row r="118" spans="2:65" s="10" customFormat="1" ht="29.25" customHeight="1">
      <c r="B118" s="106"/>
      <c r="C118" s="107" t="s">
        <v>96</v>
      </c>
      <c r="D118" s="108" t="s">
        <v>60</v>
      </c>
      <c r="E118" s="108" t="s">
        <v>56</v>
      </c>
      <c r="F118" s="108" t="s">
        <v>57</v>
      </c>
      <c r="G118" s="108" t="s">
        <v>97</v>
      </c>
      <c r="H118" s="108" t="s">
        <v>98</v>
      </c>
      <c r="I118" s="108" t="s">
        <v>99</v>
      </c>
      <c r="J118" s="109" t="s">
        <v>85</v>
      </c>
      <c r="K118" s="110" t="s">
        <v>100</v>
      </c>
      <c r="L118" s="106"/>
      <c r="M118" s="55" t="s">
        <v>1</v>
      </c>
      <c r="N118" s="56" t="s">
        <v>39</v>
      </c>
      <c r="O118" s="56" t="s">
        <v>101</v>
      </c>
      <c r="P118" s="56" t="s">
        <v>102</v>
      </c>
      <c r="Q118" s="56" t="s">
        <v>103</v>
      </c>
      <c r="R118" s="56" t="s">
        <v>104</v>
      </c>
      <c r="S118" s="56" t="s">
        <v>105</v>
      </c>
      <c r="T118" s="57" t="s">
        <v>106</v>
      </c>
    </row>
    <row r="119" spans="2:65" s="1" customFormat="1" ht="22.9" customHeight="1">
      <c r="B119" s="25"/>
      <c r="C119" s="60" t="s">
        <v>86</v>
      </c>
      <c r="J119" s="111">
        <f>ROUND(J121+J127+J131+J133+J143,2)</f>
        <v>9458.64</v>
      </c>
      <c r="L119" s="25"/>
      <c r="M119" s="58"/>
      <c r="N119" s="49"/>
      <c r="O119" s="49"/>
      <c r="P119" s="112" t="e">
        <f>P120+#REF!</f>
        <v>#REF!</v>
      </c>
      <c r="Q119" s="49"/>
      <c r="R119" s="112" t="e">
        <f>R120+#REF!</f>
        <v>#REF!</v>
      </c>
      <c r="S119" s="49"/>
      <c r="T119" s="113" t="e">
        <f>T120+#REF!</f>
        <v>#REF!</v>
      </c>
      <c r="AT119" s="13" t="s">
        <v>74</v>
      </c>
      <c r="AU119" s="13" t="s">
        <v>87</v>
      </c>
      <c r="BK119" s="114" t="e">
        <f>BK120+#REF!</f>
        <v>#REF!</v>
      </c>
    </row>
    <row r="120" spans="2:65" s="11" customFormat="1" ht="25.9" customHeight="1">
      <c r="B120" s="115"/>
      <c r="D120" s="116" t="s">
        <v>74</v>
      </c>
      <c r="E120" s="117" t="s">
        <v>107</v>
      </c>
      <c r="F120" s="117" t="s">
        <v>108</v>
      </c>
      <c r="J120" s="118">
        <f>BK120</f>
        <v>9458.6400000000012</v>
      </c>
      <c r="L120" s="115"/>
      <c r="M120" s="119"/>
      <c r="P120" s="120">
        <f>P121+P127+P131+P133+P143</f>
        <v>64.361131999999998</v>
      </c>
      <c r="R120" s="120">
        <f>R121+R127+R131+R133+R143</f>
        <v>77.359487999999999</v>
      </c>
      <c r="T120" s="121">
        <f>T121+T127+T131+T133+T143</f>
        <v>0</v>
      </c>
      <c r="AR120" s="116" t="s">
        <v>80</v>
      </c>
      <c r="AT120" s="122" t="s">
        <v>74</v>
      </c>
      <c r="AU120" s="122" t="s">
        <v>75</v>
      </c>
      <c r="AY120" s="116" t="s">
        <v>109</v>
      </c>
      <c r="BK120" s="123">
        <f>BK121+BK127+BK131+BK133+BK143</f>
        <v>9458.6400000000012</v>
      </c>
    </row>
    <row r="121" spans="2:65" s="11" customFormat="1" ht="22.9" customHeight="1">
      <c r="B121" s="115"/>
      <c r="D121" s="116" t="s">
        <v>74</v>
      </c>
      <c r="E121" s="124" t="s">
        <v>80</v>
      </c>
      <c r="F121" s="124" t="s">
        <v>110</v>
      </c>
      <c r="J121" s="125">
        <f>BK121</f>
        <v>1127.9000000000001</v>
      </c>
      <c r="L121" s="115"/>
      <c r="M121" s="119"/>
      <c r="P121" s="120">
        <f>SUM(P122:P126)</f>
        <v>0</v>
      </c>
      <c r="R121" s="120">
        <f>SUM(R122:R126)</f>
        <v>0</v>
      </c>
      <c r="T121" s="121">
        <f>SUM(T122:T126)</f>
        <v>0</v>
      </c>
      <c r="AR121" s="116" t="s">
        <v>80</v>
      </c>
      <c r="AT121" s="122" t="s">
        <v>74</v>
      </c>
      <c r="AU121" s="122" t="s">
        <v>80</v>
      </c>
      <c r="AY121" s="116" t="s">
        <v>109</v>
      </c>
      <c r="BK121" s="123">
        <f>SUM(BK122:BK126)</f>
        <v>1127.9000000000001</v>
      </c>
    </row>
    <row r="122" spans="2:65" s="1" customFormat="1" ht="21.75" customHeight="1">
      <c r="B122" s="126"/>
      <c r="C122" s="127" t="s">
        <v>80</v>
      </c>
      <c r="D122" s="127" t="s">
        <v>111</v>
      </c>
      <c r="E122" s="128" t="s">
        <v>112</v>
      </c>
      <c r="F122" s="129" t="s">
        <v>113</v>
      </c>
      <c r="G122" s="130" t="s">
        <v>114</v>
      </c>
      <c r="H122" s="131">
        <v>36</v>
      </c>
      <c r="I122" s="132">
        <v>17.309999999999999</v>
      </c>
      <c r="J122" s="132">
        <f>ROUND(I122*H122,2)</f>
        <v>623.16</v>
      </c>
      <c r="K122" s="133"/>
      <c r="L122" s="25"/>
      <c r="M122" s="134" t="s">
        <v>1</v>
      </c>
      <c r="N122" s="135" t="s">
        <v>41</v>
      </c>
      <c r="O122" s="136">
        <v>0</v>
      </c>
      <c r="P122" s="136">
        <f>O122*H122</f>
        <v>0</v>
      </c>
      <c r="Q122" s="136">
        <v>0</v>
      </c>
      <c r="R122" s="136">
        <f>Q122*H122</f>
        <v>0</v>
      </c>
      <c r="S122" s="136">
        <v>0</v>
      </c>
      <c r="T122" s="137">
        <f>S122*H122</f>
        <v>0</v>
      </c>
      <c r="AR122" s="138" t="s">
        <v>115</v>
      </c>
      <c r="AT122" s="138" t="s">
        <v>111</v>
      </c>
      <c r="AU122" s="138" t="s">
        <v>116</v>
      </c>
      <c r="AY122" s="13" t="s">
        <v>109</v>
      </c>
      <c r="BE122" s="139">
        <f>IF(N122="základná",J122,0)</f>
        <v>0</v>
      </c>
      <c r="BF122" s="139">
        <f>IF(N122="znížená",J122,0)</f>
        <v>623.16</v>
      </c>
      <c r="BG122" s="139">
        <f>IF(N122="zákl. prenesená",J122,0)</f>
        <v>0</v>
      </c>
      <c r="BH122" s="139">
        <f>IF(N122="zníž. prenesená",J122,0)</f>
        <v>0</v>
      </c>
      <c r="BI122" s="139">
        <f>IF(N122="nulová",J122,0)</f>
        <v>0</v>
      </c>
      <c r="BJ122" s="13" t="s">
        <v>116</v>
      </c>
      <c r="BK122" s="139">
        <f>ROUND(I122*H122,2)</f>
        <v>623.16</v>
      </c>
      <c r="BL122" s="13" t="s">
        <v>115</v>
      </c>
      <c r="BM122" s="138" t="s">
        <v>117</v>
      </c>
    </row>
    <row r="123" spans="2:65" s="1" customFormat="1" ht="21.75" customHeight="1">
      <c r="B123" s="126"/>
      <c r="C123" s="127" t="s">
        <v>115</v>
      </c>
      <c r="D123" s="127" t="s">
        <v>111</v>
      </c>
      <c r="E123" s="128" t="s">
        <v>118</v>
      </c>
      <c r="F123" s="129" t="s">
        <v>119</v>
      </c>
      <c r="G123" s="130" t="s">
        <v>114</v>
      </c>
      <c r="H123" s="131">
        <v>12</v>
      </c>
      <c r="I123" s="132">
        <v>32.24</v>
      </c>
      <c r="J123" s="132">
        <f>ROUND(I123*H123,2)</f>
        <v>386.88</v>
      </c>
      <c r="K123" s="133"/>
      <c r="L123" s="25"/>
      <c r="M123" s="134" t="s">
        <v>1</v>
      </c>
      <c r="N123" s="135" t="s">
        <v>41</v>
      </c>
      <c r="O123" s="136">
        <v>0</v>
      </c>
      <c r="P123" s="136">
        <f>O123*H123</f>
        <v>0</v>
      </c>
      <c r="Q123" s="136">
        <v>0</v>
      </c>
      <c r="R123" s="136">
        <f>Q123*H123</f>
        <v>0</v>
      </c>
      <c r="S123" s="136">
        <v>0</v>
      </c>
      <c r="T123" s="137">
        <f>S123*H123</f>
        <v>0</v>
      </c>
      <c r="AR123" s="138" t="s">
        <v>115</v>
      </c>
      <c r="AT123" s="138" t="s">
        <v>111</v>
      </c>
      <c r="AU123" s="138" t="s">
        <v>116</v>
      </c>
      <c r="AY123" s="13" t="s">
        <v>109</v>
      </c>
      <c r="BE123" s="139">
        <f>IF(N123="základná",J123,0)</f>
        <v>0</v>
      </c>
      <c r="BF123" s="139">
        <f>IF(N123="znížená",J123,0)</f>
        <v>386.88</v>
      </c>
      <c r="BG123" s="139">
        <f>IF(N123="zákl. prenesená",J123,0)</f>
        <v>0</v>
      </c>
      <c r="BH123" s="139">
        <f>IF(N123="zníž. prenesená",J123,0)</f>
        <v>0</v>
      </c>
      <c r="BI123" s="139">
        <f>IF(N123="nulová",J123,0)</f>
        <v>0</v>
      </c>
      <c r="BJ123" s="13" t="s">
        <v>116</v>
      </c>
      <c r="BK123" s="139">
        <f>ROUND(I123*H123,2)</f>
        <v>386.88</v>
      </c>
      <c r="BL123" s="13" t="s">
        <v>115</v>
      </c>
      <c r="BM123" s="138" t="s">
        <v>120</v>
      </c>
    </row>
    <row r="124" spans="2:65" s="1" customFormat="1" ht="37.9" customHeight="1">
      <c r="B124" s="126"/>
      <c r="C124" s="127" t="s">
        <v>121</v>
      </c>
      <c r="D124" s="127" t="s">
        <v>111</v>
      </c>
      <c r="E124" s="128" t="s">
        <v>122</v>
      </c>
      <c r="F124" s="129" t="s">
        <v>123</v>
      </c>
      <c r="G124" s="130" t="s">
        <v>114</v>
      </c>
      <c r="H124" s="131">
        <v>3.6</v>
      </c>
      <c r="I124" s="132">
        <v>8.89</v>
      </c>
      <c r="J124" s="132">
        <f>ROUND(I124*H124,2)</f>
        <v>32</v>
      </c>
      <c r="K124" s="133"/>
      <c r="L124" s="25"/>
      <c r="M124" s="134" t="s">
        <v>1</v>
      </c>
      <c r="N124" s="135" t="s">
        <v>41</v>
      </c>
      <c r="O124" s="136">
        <v>0</v>
      </c>
      <c r="P124" s="136">
        <f>O124*H124</f>
        <v>0</v>
      </c>
      <c r="Q124" s="136">
        <v>0</v>
      </c>
      <c r="R124" s="136">
        <f>Q124*H124</f>
        <v>0</v>
      </c>
      <c r="S124" s="136">
        <v>0</v>
      </c>
      <c r="T124" s="137">
        <f>S124*H124</f>
        <v>0</v>
      </c>
      <c r="AR124" s="138" t="s">
        <v>115</v>
      </c>
      <c r="AT124" s="138" t="s">
        <v>111</v>
      </c>
      <c r="AU124" s="138" t="s">
        <v>116</v>
      </c>
      <c r="AY124" s="13" t="s">
        <v>109</v>
      </c>
      <c r="BE124" s="139">
        <f>IF(N124="základná",J124,0)</f>
        <v>0</v>
      </c>
      <c r="BF124" s="139">
        <f>IF(N124="znížená",J124,0)</f>
        <v>32</v>
      </c>
      <c r="BG124" s="139">
        <f>IF(N124="zákl. prenesená",J124,0)</f>
        <v>0</v>
      </c>
      <c r="BH124" s="139">
        <f>IF(N124="zníž. prenesená",J124,0)</f>
        <v>0</v>
      </c>
      <c r="BI124" s="139">
        <f>IF(N124="nulová",J124,0)</f>
        <v>0</v>
      </c>
      <c r="BJ124" s="13" t="s">
        <v>116</v>
      </c>
      <c r="BK124" s="139">
        <f>ROUND(I124*H124,2)</f>
        <v>32</v>
      </c>
      <c r="BL124" s="13" t="s">
        <v>115</v>
      </c>
      <c r="BM124" s="138" t="s">
        <v>124</v>
      </c>
    </row>
    <row r="125" spans="2:65" s="1" customFormat="1" ht="37.9" customHeight="1">
      <c r="B125" s="126"/>
      <c r="C125" s="127" t="s">
        <v>125</v>
      </c>
      <c r="D125" s="127" t="s">
        <v>111</v>
      </c>
      <c r="E125" s="128" t="s">
        <v>126</v>
      </c>
      <c r="F125" s="129" t="s">
        <v>127</v>
      </c>
      <c r="G125" s="130" t="s">
        <v>114</v>
      </c>
      <c r="H125" s="131">
        <v>30</v>
      </c>
      <c r="I125" s="132">
        <v>1.88</v>
      </c>
      <c r="J125" s="132">
        <f>ROUND(I125*H125,2)</f>
        <v>56.4</v>
      </c>
      <c r="K125" s="133"/>
      <c r="L125" s="25"/>
      <c r="M125" s="134" t="s">
        <v>1</v>
      </c>
      <c r="N125" s="135" t="s">
        <v>41</v>
      </c>
      <c r="O125" s="136">
        <v>0</v>
      </c>
      <c r="P125" s="136">
        <f>O125*H125</f>
        <v>0</v>
      </c>
      <c r="Q125" s="136">
        <v>0</v>
      </c>
      <c r="R125" s="136">
        <f>Q125*H125</f>
        <v>0</v>
      </c>
      <c r="S125" s="136">
        <v>0</v>
      </c>
      <c r="T125" s="137">
        <f>S125*H125</f>
        <v>0</v>
      </c>
      <c r="AR125" s="138" t="s">
        <v>115</v>
      </c>
      <c r="AT125" s="138" t="s">
        <v>111</v>
      </c>
      <c r="AU125" s="138" t="s">
        <v>116</v>
      </c>
      <c r="AY125" s="13" t="s">
        <v>109</v>
      </c>
      <c r="BE125" s="139">
        <f>IF(N125="základná",J125,0)</f>
        <v>0</v>
      </c>
      <c r="BF125" s="139">
        <f>IF(N125="znížená",J125,0)</f>
        <v>56.4</v>
      </c>
      <c r="BG125" s="139">
        <f>IF(N125="zákl. prenesená",J125,0)</f>
        <v>0</v>
      </c>
      <c r="BH125" s="139">
        <f>IF(N125="zníž. prenesená",J125,0)</f>
        <v>0</v>
      </c>
      <c r="BI125" s="139">
        <f>IF(N125="nulová",J125,0)</f>
        <v>0</v>
      </c>
      <c r="BJ125" s="13" t="s">
        <v>116</v>
      </c>
      <c r="BK125" s="139">
        <f>ROUND(I125*H125,2)</f>
        <v>56.4</v>
      </c>
      <c r="BL125" s="13" t="s">
        <v>115</v>
      </c>
      <c r="BM125" s="138" t="s">
        <v>128</v>
      </c>
    </row>
    <row r="126" spans="2:65" s="1" customFormat="1" ht="33" customHeight="1">
      <c r="B126" s="126"/>
      <c r="C126" s="127" t="s">
        <v>129</v>
      </c>
      <c r="D126" s="127" t="s">
        <v>111</v>
      </c>
      <c r="E126" s="128" t="s">
        <v>130</v>
      </c>
      <c r="F126" s="129" t="s">
        <v>131</v>
      </c>
      <c r="G126" s="130" t="s">
        <v>114</v>
      </c>
      <c r="H126" s="131">
        <v>6</v>
      </c>
      <c r="I126" s="132">
        <v>4.91</v>
      </c>
      <c r="J126" s="132">
        <f>ROUND(I126*H126,2)</f>
        <v>29.46</v>
      </c>
      <c r="K126" s="133"/>
      <c r="L126" s="25"/>
      <c r="M126" s="134" t="s">
        <v>1</v>
      </c>
      <c r="N126" s="135" t="s">
        <v>41</v>
      </c>
      <c r="O126" s="136">
        <v>0</v>
      </c>
      <c r="P126" s="136">
        <f>O126*H126</f>
        <v>0</v>
      </c>
      <c r="Q126" s="136">
        <v>0</v>
      </c>
      <c r="R126" s="136">
        <f>Q126*H126</f>
        <v>0</v>
      </c>
      <c r="S126" s="136">
        <v>0</v>
      </c>
      <c r="T126" s="137">
        <f>S126*H126</f>
        <v>0</v>
      </c>
      <c r="AR126" s="138" t="s">
        <v>115</v>
      </c>
      <c r="AT126" s="138" t="s">
        <v>111</v>
      </c>
      <c r="AU126" s="138" t="s">
        <v>116</v>
      </c>
      <c r="AY126" s="13" t="s">
        <v>109</v>
      </c>
      <c r="BE126" s="139">
        <f>IF(N126="základná",J126,0)</f>
        <v>0</v>
      </c>
      <c r="BF126" s="139">
        <f>IF(N126="znížená",J126,0)</f>
        <v>29.46</v>
      </c>
      <c r="BG126" s="139">
        <f>IF(N126="zákl. prenesená",J126,0)</f>
        <v>0</v>
      </c>
      <c r="BH126" s="139">
        <f>IF(N126="zníž. prenesená",J126,0)</f>
        <v>0</v>
      </c>
      <c r="BI126" s="139">
        <f>IF(N126="nulová",J126,0)</f>
        <v>0</v>
      </c>
      <c r="BJ126" s="13" t="s">
        <v>116</v>
      </c>
      <c r="BK126" s="139">
        <f>ROUND(I126*H126,2)</f>
        <v>29.46</v>
      </c>
      <c r="BL126" s="13" t="s">
        <v>115</v>
      </c>
      <c r="BM126" s="138" t="s">
        <v>132</v>
      </c>
    </row>
    <row r="127" spans="2:65" s="11" customFormat="1" ht="22.9" customHeight="1">
      <c r="B127" s="115"/>
      <c r="D127" s="116" t="s">
        <v>74</v>
      </c>
      <c r="E127" s="124" t="s">
        <v>116</v>
      </c>
      <c r="F127" s="124" t="s">
        <v>133</v>
      </c>
      <c r="J127" s="125">
        <f>BK127</f>
        <v>2478.9</v>
      </c>
      <c r="L127" s="115"/>
      <c r="M127" s="119"/>
      <c r="P127" s="120">
        <f>SUM(P128:P130)</f>
        <v>28.38</v>
      </c>
      <c r="R127" s="120">
        <f>SUM(R128:R130)</f>
        <v>48.921948</v>
      </c>
      <c r="T127" s="121">
        <f>SUM(T128:T130)</f>
        <v>0</v>
      </c>
      <c r="AR127" s="116" t="s">
        <v>80</v>
      </c>
      <c r="AT127" s="122" t="s">
        <v>74</v>
      </c>
      <c r="AU127" s="122" t="s">
        <v>80</v>
      </c>
      <c r="AY127" s="116" t="s">
        <v>109</v>
      </c>
      <c r="BK127" s="123">
        <f>SUM(BK128:BK130)</f>
        <v>2478.9</v>
      </c>
    </row>
    <row r="128" spans="2:65" s="1" customFormat="1" ht="33" customHeight="1">
      <c r="B128" s="126"/>
      <c r="C128" s="127" t="s">
        <v>134</v>
      </c>
      <c r="D128" s="127" t="s">
        <v>111</v>
      </c>
      <c r="E128" s="128" t="s">
        <v>135</v>
      </c>
      <c r="F128" s="129" t="s">
        <v>136</v>
      </c>
      <c r="G128" s="130" t="s">
        <v>114</v>
      </c>
      <c r="H128" s="131">
        <v>30</v>
      </c>
      <c r="I128" s="132">
        <v>68.75</v>
      </c>
      <c r="J128" s="132">
        <f>ROUND(I128*H128,2)</f>
        <v>2062.5</v>
      </c>
      <c r="K128" s="133"/>
      <c r="L128" s="25"/>
      <c r="M128" s="134" t="s">
        <v>1</v>
      </c>
      <c r="N128" s="135" t="s">
        <v>41</v>
      </c>
      <c r="O128" s="136">
        <v>0.94599999999999995</v>
      </c>
      <c r="P128" s="136">
        <f>O128*H128</f>
        <v>28.38</v>
      </c>
      <c r="Q128" s="136">
        <v>1.63</v>
      </c>
      <c r="R128" s="136">
        <f>Q128*H128</f>
        <v>48.9</v>
      </c>
      <c r="S128" s="136">
        <v>0</v>
      </c>
      <c r="T128" s="137">
        <f>S128*H128</f>
        <v>0</v>
      </c>
      <c r="AR128" s="138" t="s">
        <v>115</v>
      </c>
      <c r="AT128" s="138" t="s">
        <v>111</v>
      </c>
      <c r="AU128" s="138" t="s">
        <v>116</v>
      </c>
      <c r="AY128" s="13" t="s">
        <v>109</v>
      </c>
      <c r="BE128" s="139">
        <f>IF(N128="základná",J128,0)</f>
        <v>0</v>
      </c>
      <c r="BF128" s="139">
        <f>IF(N128="znížená",J128,0)</f>
        <v>2062.5</v>
      </c>
      <c r="BG128" s="139">
        <f>IF(N128="zákl. prenesená",J128,0)</f>
        <v>0</v>
      </c>
      <c r="BH128" s="139">
        <f>IF(N128="zníž. prenesená",J128,0)</f>
        <v>0</v>
      </c>
      <c r="BI128" s="139">
        <f>IF(N128="nulová",J128,0)</f>
        <v>0</v>
      </c>
      <c r="BJ128" s="13" t="s">
        <v>116</v>
      </c>
      <c r="BK128" s="139">
        <f>ROUND(I128*H128,2)</f>
        <v>2062.5</v>
      </c>
      <c r="BL128" s="13" t="s">
        <v>115</v>
      </c>
      <c r="BM128" s="138" t="s">
        <v>137</v>
      </c>
    </row>
    <row r="129" spans="2:65" s="1" customFormat="1" ht="33" customHeight="1">
      <c r="B129" s="126"/>
      <c r="C129" s="127" t="s">
        <v>138</v>
      </c>
      <c r="D129" s="127" t="s">
        <v>111</v>
      </c>
      <c r="E129" s="128" t="s">
        <v>139</v>
      </c>
      <c r="F129" s="129" t="s">
        <v>140</v>
      </c>
      <c r="G129" s="130" t="s">
        <v>141</v>
      </c>
      <c r="H129" s="131">
        <v>120</v>
      </c>
      <c r="I129" s="132">
        <v>1.85</v>
      </c>
      <c r="J129" s="132">
        <f>ROUND(I129*H129,2)</f>
        <v>222</v>
      </c>
      <c r="K129" s="133"/>
      <c r="L129" s="25"/>
      <c r="M129" s="134" t="s">
        <v>1</v>
      </c>
      <c r="N129" s="135" t="s">
        <v>41</v>
      </c>
      <c r="O129" s="136">
        <v>0</v>
      </c>
      <c r="P129" s="136">
        <f>O129*H129</f>
        <v>0</v>
      </c>
      <c r="Q129" s="136">
        <v>1.829E-4</v>
      </c>
      <c r="R129" s="136">
        <f>Q129*H129</f>
        <v>2.1947999999999999E-2</v>
      </c>
      <c r="S129" s="136">
        <v>0</v>
      </c>
      <c r="T129" s="137">
        <f>S129*H129</f>
        <v>0</v>
      </c>
      <c r="AR129" s="138" t="s">
        <v>115</v>
      </c>
      <c r="AT129" s="138" t="s">
        <v>111</v>
      </c>
      <c r="AU129" s="138" t="s">
        <v>116</v>
      </c>
      <c r="AY129" s="13" t="s">
        <v>109</v>
      </c>
      <c r="BE129" s="139">
        <f>IF(N129="základná",J129,0)</f>
        <v>0</v>
      </c>
      <c r="BF129" s="139">
        <f>IF(N129="znížená",J129,0)</f>
        <v>222</v>
      </c>
      <c r="BG129" s="139">
        <f>IF(N129="zákl. prenesená",J129,0)</f>
        <v>0</v>
      </c>
      <c r="BH129" s="139">
        <f>IF(N129="zníž. prenesená",J129,0)</f>
        <v>0</v>
      </c>
      <c r="BI129" s="139">
        <f>IF(N129="nulová",J129,0)</f>
        <v>0</v>
      </c>
      <c r="BJ129" s="13" t="s">
        <v>116</v>
      </c>
      <c r="BK129" s="139">
        <f>ROUND(I129*H129,2)</f>
        <v>222</v>
      </c>
      <c r="BL129" s="13" t="s">
        <v>115</v>
      </c>
      <c r="BM129" s="138" t="s">
        <v>142</v>
      </c>
    </row>
    <row r="130" spans="2:65" s="1" customFormat="1" ht="16.5" customHeight="1">
      <c r="B130" s="126"/>
      <c r="C130" s="140" t="s">
        <v>143</v>
      </c>
      <c r="D130" s="140" t="s">
        <v>144</v>
      </c>
      <c r="E130" s="141" t="s">
        <v>145</v>
      </c>
      <c r="F130" s="142" t="s">
        <v>146</v>
      </c>
      <c r="G130" s="143" t="s">
        <v>141</v>
      </c>
      <c r="H130" s="144">
        <v>120</v>
      </c>
      <c r="I130" s="145">
        <v>1.62</v>
      </c>
      <c r="J130" s="145">
        <f>ROUND(I130*H130,2)</f>
        <v>194.4</v>
      </c>
      <c r="K130" s="146"/>
      <c r="L130" s="147"/>
      <c r="M130" s="148" t="s">
        <v>1</v>
      </c>
      <c r="N130" s="149" t="s">
        <v>41</v>
      </c>
      <c r="O130" s="136">
        <v>0</v>
      </c>
      <c r="P130" s="136">
        <f>O130*H130</f>
        <v>0</v>
      </c>
      <c r="Q130" s="136">
        <v>0</v>
      </c>
      <c r="R130" s="136">
        <f>Q130*H130</f>
        <v>0</v>
      </c>
      <c r="S130" s="136">
        <v>0</v>
      </c>
      <c r="T130" s="137">
        <f>S130*H130</f>
        <v>0</v>
      </c>
      <c r="AR130" s="138" t="s">
        <v>147</v>
      </c>
      <c r="AT130" s="138" t="s">
        <v>144</v>
      </c>
      <c r="AU130" s="138" t="s">
        <v>116</v>
      </c>
      <c r="AY130" s="13" t="s">
        <v>109</v>
      </c>
      <c r="BE130" s="139">
        <f>IF(N130="základná",J130,0)</f>
        <v>0</v>
      </c>
      <c r="BF130" s="139">
        <f>IF(N130="znížená",J130,0)</f>
        <v>194.4</v>
      </c>
      <c r="BG130" s="139">
        <f>IF(N130="zákl. prenesená",J130,0)</f>
        <v>0</v>
      </c>
      <c r="BH130" s="139">
        <f>IF(N130="zníž. prenesená",J130,0)</f>
        <v>0</v>
      </c>
      <c r="BI130" s="139">
        <f>IF(N130="nulová",J130,0)</f>
        <v>0</v>
      </c>
      <c r="BJ130" s="13" t="s">
        <v>116</v>
      </c>
      <c r="BK130" s="139">
        <f>ROUND(I130*H130,2)</f>
        <v>194.4</v>
      </c>
      <c r="BL130" s="13" t="s">
        <v>115</v>
      </c>
      <c r="BM130" s="138" t="s">
        <v>148</v>
      </c>
    </row>
    <row r="131" spans="2:65" s="11" customFormat="1" ht="22.9" customHeight="1">
      <c r="B131" s="115"/>
      <c r="D131" s="116" t="s">
        <v>74</v>
      </c>
      <c r="E131" s="124" t="s">
        <v>115</v>
      </c>
      <c r="F131" s="124" t="s">
        <v>149</v>
      </c>
      <c r="J131" s="125">
        <f>BK131</f>
        <v>787.6</v>
      </c>
      <c r="L131" s="115"/>
      <c r="M131" s="119"/>
      <c r="P131" s="120">
        <f>P132</f>
        <v>0</v>
      </c>
      <c r="R131" s="120">
        <f>R132</f>
        <v>18.907700000000002</v>
      </c>
      <c r="T131" s="121">
        <f>T132</f>
        <v>0</v>
      </c>
      <c r="AR131" s="116" t="s">
        <v>80</v>
      </c>
      <c r="AT131" s="122" t="s">
        <v>74</v>
      </c>
      <c r="AU131" s="122" t="s">
        <v>80</v>
      </c>
      <c r="AY131" s="116" t="s">
        <v>109</v>
      </c>
      <c r="BK131" s="123">
        <f>BK132</f>
        <v>787.6</v>
      </c>
    </row>
    <row r="132" spans="2:65" s="1" customFormat="1" ht="37.9" customHeight="1">
      <c r="B132" s="126"/>
      <c r="C132" s="127" t="s">
        <v>150</v>
      </c>
      <c r="D132" s="127" t="s">
        <v>111</v>
      </c>
      <c r="E132" s="128" t="s">
        <v>151</v>
      </c>
      <c r="F132" s="129" t="s">
        <v>152</v>
      </c>
      <c r="G132" s="130" t="s">
        <v>114</v>
      </c>
      <c r="H132" s="131">
        <v>10</v>
      </c>
      <c r="I132" s="132">
        <v>78.760000000000005</v>
      </c>
      <c r="J132" s="132">
        <f>ROUND(I132*H132,2)</f>
        <v>787.6</v>
      </c>
      <c r="K132" s="133"/>
      <c r="L132" s="25"/>
      <c r="M132" s="134" t="s">
        <v>1</v>
      </c>
      <c r="N132" s="135" t="s">
        <v>41</v>
      </c>
      <c r="O132" s="136">
        <v>0</v>
      </c>
      <c r="P132" s="136">
        <f>O132*H132</f>
        <v>0</v>
      </c>
      <c r="Q132" s="136">
        <v>1.8907700000000001</v>
      </c>
      <c r="R132" s="136">
        <f>Q132*H132</f>
        <v>18.907700000000002</v>
      </c>
      <c r="S132" s="136">
        <v>0</v>
      </c>
      <c r="T132" s="137">
        <f>S132*H132</f>
        <v>0</v>
      </c>
      <c r="AR132" s="138" t="s">
        <v>115</v>
      </c>
      <c r="AT132" s="138" t="s">
        <v>111</v>
      </c>
      <c r="AU132" s="138" t="s">
        <v>116</v>
      </c>
      <c r="AY132" s="13" t="s">
        <v>109</v>
      </c>
      <c r="BE132" s="139">
        <f>IF(N132="základná",J132,0)</f>
        <v>0</v>
      </c>
      <c r="BF132" s="139">
        <f>IF(N132="znížená",J132,0)</f>
        <v>787.6</v>
      </c>
      <c r="BG132" s="139">
        <f>IF(N132="zákl. prenesená",J132,0)</f>
        <v>0</v>
      </c>
      <c r="BH132" s="139">
        <f>IF(N132="zníž. prenesená",J132,0)</f>
        <v>0</v>
      </c>
      <c r="BI132" s="139">
        <f>IF(N132="nulová",J132,0)</f>
        <v>0</v>
      </c>
      <c r="BJ132" s="13" t="s">
        <v>116</v>
      </c>
      <c r="BK132" s="139">
        <f>ROUND(I132*H132,2)</f>
        <v>787.6</v>
      </c>
      <c r="BL132" s="13" t="s">
        <v>115</v>
      </c>
      <c r="BM132" s="138" t="s">
        <v>153</v>
      </c>
    </row>
    <row r="133" spans="2:65" s="11" customFormat="1" ht="22.9" customHeight="1">
      <c r="B133" s="115"/>
      <c r="D133" s="116" t="s">
        <v>74</v>
      </c>
      <c r="E133" s="124" t="s">
        <v>147</v>
      </c>
      <c r="F133" s="124" t="s">
        <v>154</v>
      </c>
      <c r="J133" s="125">
        <f>BK133</f>
        <v>3804.1399999999994</v>
      </c>
      <c r="L133" s="115"/>
      <c r="M133" s="119"/>
      <c r="P133" s="120">
        <f>SUM(P134:P142)</f>
        <v>0.55300000000000005</v>
      </c>
      <c r="R133" s="120">
        <f>SUM(R134:R142)</f>
        <v>9.5298400000000001</v>
      </c>
      <c r="T133" s="121">
        <f>SUM(T134:T142)</f>
        <v>0</v>
      </c>
      <c r="AR133" s="116" t="s">
        <v>80</v>
      </c>
      <c r="AT133" s="122" t="s">
        <v>74</v>
      </c>
      <c r="AU133" s="122" t="s">
        <v>80</v>
      </c>
      <c r="AY133" s="116" t="s">
        <v>109</v>
      </c>
      <c r="BK133" s="123">
        <f>SUM(BK134:BK142)</f>
        <v>3804.1399999999994</v>
      </c>
    </row>
    <row r="134" spans="2:65" s="1" customFormat="1" ht="24.2" customHeight="1">
      <c r="B134" s="126"/>
      <c r="C134" s="127" t="s">
        <v>155</v>
      </c>
      <c r="D134" s="127" t="s">
        <v>111</v>
      </c>
      <c r="E134" s="128" t="s">
        <v>156</v>
      </c>
      <c r="F134" s="129" t="s">
        <v>157</v>
      </c>
      <c r="G134" s="130" t="s">
        <v>158</v>
      </c>
      <c r="H134" s="131">
        <v>30</v>
      </c>
      <c r="I134" s="132">
        <v>19.3</v>
      </c>
      <c r="J134" s="132">
        <f t="shared" ref="J134:J142" si="0">ROUND(I134*H134,2)</f>
        <v>579</v>
      </c>
      <c r="K134" s="133"/>
      <c r="L134" s="25"/>
      <c r="M134" s="134" t="s">
        <v>1</v>
      </c>
      <c r="N134" s="135" t="s">
        <v>41</v>
      </c>
      <c r="O134" s="136">
        <v>0</v>
      </c>
      <c r="P134" s="136">
        <f t="shared" ref="P134:P142" si="1">O134*H134</f>
        <v>0</v>
      </c>
      <c r="Q134" s="136">
        <v>0</v>
      </c>
      <c r="R134" s="136">
        <f t="shared" ref="R134:R142" si="2">Q134*H134</f>
        <v>0</v>
      </c>
      <c r="S134" s="136">
        <v>0</v>
      </c>
      <c r="T134" s="137">
        <f t="shared" ref="T134:T142" si="3">S134*H134</f>
        <v>0</v>
      </c>
      <c r="AR134" s="138" t="s">
        <v>115</v>
      </c>
      <c r="AT134" s="138" t="s">
        <v>111</v>
      </c>
      <c r="AU134" s="138" t="s">
        <v>116</v>
      </c>
      <c r="AY134" s="13" t="s">
        <v>109</v>
      </c>
      <c r="BE134" s="139">
        <f t="shared" ref="BE134:BE142" si="4">IF(N134="základná",J134,0)</f>
        <v>0</v>
      </c>
      <c r="BF134" s="139">
        <f t="shared" ref="BF134:BF142" si="5">IF(N134="znížená",J134,0)</f>
        <v>579</v>
      </c>
      <c r="BG134" s="139">
        <f t="shared" ref="BG134:BG142" si="6">IF(N134="zákl. prenesená",J134,0)</f>
        <v>0</v>
      </c>
      <c r="BH134" s="139">
        <f t="shared" ref="BH134:BH142" si="7">IF(N134="zníž. prenesená",J134,0)</f>
        <v>0</v>
      </c>
      <c r="BI134" s="139">
        <f t="shared" ref="BI134:BI142" si="8">IF(N134="nulová",J134,0)</f>
        <v>0</v>
      </c>
      <c r="BJ134" s="13" t="s">
        <v>116</v>
      </c>
      <c r="BK134" s="139">
        <f t="shared" ref="BK134:BK142" si="9">ROUND(I134*H134,2)</f>
        <v>579</v>
      </c>
      <c r="BL134" s="13" t="s">
        <v>115</v>
      </c>
      <c r="BM134" s="138" t="s">
        <v>159</v>
      </c>
    </row>
    <row r="135" spans="2:65" s="1" customFormat="1" ht="16.5" customHeight="1">
      <c r="B135" s="126"/>
      <c r="C135" s="127" t="s">
        <v>160</v>
      </c>
      <c r="D135" s="127" t="s">
        <v>111</v>
      </c>
      <c r="E135" s="128" t="s">
        <v>161</v>
      </c>
      <c r="F135" s="129" t="s">
        <v>162</v>
      </c>
      <c r="G135" s="130" t="s">
        <v>158</v>
      </c>
      <c r="H135" s="131">
        <v>30</v>
      </c>
      <c r="I135" s="132">
        <v>2.23</v>
      </c>
      <c r="J135" s="132">
        <f t="shared" si="0"/>
        <v>66.900000000000006</v>
      </c>
      <c r="K135" s="133"/>
      <c r="L135" s="25"/>
      <c r="M135" s="134" t="s">
        <v>1</v>
      </c>
      <c r="N135" s="135" t="s">
        <v>41</v>
      </c>
      <c r="O135" s="136">
        <v>0</v>
      </c>
      <c r="P135" s="136">
        <f t="shared" si="1"/>
        <v>0</v>
      </c>
      <c r="Q135" s="136">
        <v>0</v>
      </c>
      <c r="R135" s="136">
        <f t="shared" si="2"/>
        <v>0</v>
      </c>
      <c r="S135" s="136">
        <v>0</v>
      </c>
      <c r="T135" s="137">
        <f t="shared" si="3"/>
        <v>0</v>
      </c>
      <c r="AR135" s="138" t="s">
        <v>115</v>
      </c>
      <c r="AT135" s="138" t="s">
        <v>111</v>
      </c>
      <c r="AU135" s="138" t="s">
        <v>116</v>
      </c>
      <c r="AY135" s="13" t="s">
        <v>109</v>
      </c>
      <c r="BE135" s="139">
        <f t="shared" si="4"/>
        <v>0</v>
      </c>
      <c r="BF135" s="139">
        <f t="shared" si="5"/>
        <v>66.900000000000006</v>
      </c>
      <c r="BG135" s="139">
        <f t="shared" si="6"/>
        <v>0</v>
      </c>
      <c r="BH135" s="139">
        <f t="shared" si="7"/>
        <v>0</v>
      </c>
      <c r="BI135" s="139">
        <f t="shared" si="8"/>
        <v>0</v>
      </c>
      <c r="BJ135" s="13" t="s">
        <v>116</v>
      </c>
      <c r="BK135" s="139">
        <f t="shared" si="9"/>
        <v>66.900000000000006</v>
      </c>
      <c r="BL135" s="13" t="s">
        <v>115</v>
      </c>
      <c r="BM135" s="138" t="s">
        <v>163</v>
      </c>
    </row>
    <row r="136" spans="2:65" s="1" customFormat="1" ht="24.2" customHeight="1">
      <c r="B136" s="126"/>
      <c r="C136" s="140" t="s">
        <v>164</v>
      </c>
      <c r="D136" s="140" t="s">
        <v>144</v>
      </c>
      <c r="E136" s="141" t="s">
        <v>165</v>
      </c>
      <c r="F136" s="142" t="s">
        <v>166</v>
      </c>
      <c r="G136" s="143" t="s">
        <v>167</v>
      </c>
      <c r="H136" s="144">
        <v>8</v>
      </c>
      <c r="I136" s="145">
        <v>72.61</v>
      </c>
      <c r="J136" s="145">
        <f t="shared" si="0"/>
        <v>580.88</v>
      </c>
      <c r="K136" s="146"/>
      <c r="L136" s="147"/>
      <c r="M136" s="148" t="s">
        <v>1</v>
      </c>
      <c r="N136" s="149" t="s">
        <v>41</v>
      </c>
      <c r="O136" s="136">
        <v>0</v>
      </c>
      <c r="P136" s="136">
        <f t="shared" si="1"/>
        <v>0</v>
      </c>
      <c r="Q136" s="136">
        <v>0.14499999999999999</v>
      </c>
      <c r="R136" s="136">
        <f t="shared" si="2"/>
        <v>1.1599999999999999</v>
      </c>
      <c r="S136" s="136">
        <v>0</v>
      </c>
      <c r="T136" s="137">
        <f t="shared" si="3"/>
        <v>0</v>
      </c>
      <c r="AR136" s="138" t="s">
        <v>147</v>
      </c>
      <c r="AT136" s="138" t="s">
        <v>144</v>
      </c>
      <c r="AU136" s="138" t="s">
        <v>116</v>
      </c>
      <c r="AY136" s="13" t="s">
        <v>109</v>
      </c>
      <c r="BE136" s="139">
        <f t="shared" si="4"/>
        <v>0</v>
      </c>
      <c r="BF136" s="139">
        <f t="shared" si="5"/>
        <v>580.88</v>
      </c>
      <c r="BG136" s="139">
        <f t="shared" si="6"/>
        <v>0</v>
      </c>
      <c r="BH136" s="139">
        <f t="shared" si="7"/>
        <v>0</v>
      </c>
      <c r="BI136" s="139">
        <f t="shared" si="8"/>
        <v>0</v>
      </c>
      <c r="BJ136" s="13" t="s">
        <v>116</v>
      </c>
      <c r="BK136" s="139">
        <f t="shared" si="9"/>
        <v>580.88</v>
      </c>
      <c r="BL136" s="13" t="s">
        <v>115</v>
      </c>
      <c r="BM136" s="138" t="s">
        <v>168</v>
      </c>
    </row>
    <row r="137" spans="2:65" s="1" customFormat="1" ht="24.2" customHeight="1">
      <c r="B137" s="126"/>
      <c r="C137" s="127" t="s">
        <v>169</v>
      </c>
      <c r="D137" s="127" t="s">
        <v>111</v>
      </c>
      <c r="E137" s="128" t="s">
        <v>170</v>
      </c>
      <c r="F137" s="129" t="s">
        <v>171</v>
      </c>
      <c r="G137" s="130" t="s">
        <v>167</v>
      </c>
      <c r="H137" s="131">
        <v>8</v>
      </c>
      <c r="I137" s="132">
        <v>43.51</v>
      </c>
      <c r="J137" s="132">
        <f t="shared" si="0"/>
        <v>348.08</v>
      </c>
      <c r="K137" s="133"/>
      <c r="L137" s="25"/>
      <c r="M137" s="134" t="s">
        <v>1</v>
      </c>
      <c r="N137" s="135" t="s">
        <v>41</v>
      </c>
      <c r="O137" s="136">
        <v>0</v>
      </c>
      <c r="P137" s="136">
        <f t="shared" si="1"/>
        <v>0</v>
      </c>
      <c r="Q137" s="136">
        <v>5.6049999999999997E-3</v>
      </c>
      <c r="R137" s="136">
        <f t="shared" si="2"/>
        <v>4.4839999999999998E-2</v>
      </c>
      <c r="S137" s="136">
        <v>0</v>
      </c>
      <c r="T137" s="137">
        <f t="shared" si="3"/>
        <v>0</v>
      </c>
      <c r="AR137" s="138" t="s">
        <v>115</v>
      </c>
      <c r="AT137" s="138" t="s">
        <v>111</v>
      </c>
      <c r="AU137" s="138" t="s">
        <v>116</v>
      </c>
      <c r="AY137" s="13" t="s">
        <v>109</v>
      </c>
      <c r="BE137" s="139">
        <f t="shared" si="4"/>
        <v>0</v>
      </c>
      <c r="BF137" s="139">
        <f t="shared" si="5"/>
        <v>348.08</v>
      </c>
      <c r="BG137" s="139">
        <f t="shared" si="6"/>
        <v>0</v>
      </c>
      <c r="BH137" s="139">
        <f t="shared" si="7"/>
        <v>0</v>
      </c>
      <c r="BI137" s="139">
        <f t="shared" si="8"/>
        <v>0</v>
      </c>
      <c r="BJ137" s="13" t="s">
        <v>116</v>
      </c>
      <c r="BK137" s="139">
        <f t="shared" si="9"/>
        <v>348.08</v>
      </c>
      <c r="BL137" s="13" t="s">
        <v>115</v>
      </c>
      <c r="BM137" s="138" t="s">
        <v>172</v>
      </c>
    </row>
    <row r="138" spans="2:65" s="1" customFormat="1" ht="24.2" customHeight="1">
      <c r="B138" s="126"/>
      <c r="C138" s="140" t="s">
        <v>173</v>
      </c>
      <c r="D138" s="140" t="s">
        <v>144</v>
      </c>
      <c r="E138" s="141" t="s">
        <v>174</v>
      </c>
      <c r="F138" s="142" t="s">
        <v>175</v>
      </c>
      <c r="G138" s="143" t="s">
        <v>167</v>
      </c>
      <c r="H138" s="144">
        <v>8</v>
      </c>
      <c r="I138" s="145">
        <v>145.63</v>
      </c>
      <c r="J138" s="145">
        <f t="shared" si="0"/>
        <v>1165.04</v>
      </c>
      <c r="K138" s="146"/>
      <c r="L138" s="147"/>
      <c r="M138" s="148" t="s">
        <v>1</v>
      </c>
      <c r="N138" s="149" t="s">
        <v>41</v>
      </c>
      <c r="O138" s="136">
        <v>0</v>
      </c>
      <c r="P138" s="136">
        <f t="shared" si="1"/>
        <v>0</v>
      </c>
      <c r="Q138" s="136">
        <v>1.04</v>
      </c>
      <c r="R138" s="136">
        <f t="shared" si="2"/>
        <v>8.32</v>
      </c>
      <c r="S138" s="136">
        <v>0</v>
      </c>
      <c r="T138" s="137">
        <f t="shared" si="3"/>
        <v>0</v>
      </c>
      <c r="AR138" s="138" t="s">
        <v>147</v>
      </c>
      <c r="AT138" s="138" t="s">
        <v>144</v>
      </c>
      <c r="AU138" s="138" t="s">
        <v>116</v>
      </c>
      <c r="AY138" s="13" t="s">
        <v>109</v>
      </c>
      <c r="BE138" s="139">
        <f t="shared" si="4"/>
        <v>0</v>
      </c>
      <c r="BF138" s="139">
        <f t="shared" si="5"/>
        <v>1165.04</v>
      </c>
      <c r="BG138" s="139">
        <f t="shared" si="6"/>
        <v>0</v>
      </c>
      <c r="BH138" s="139">
        <f t="shared" si="7"/>
        <v>0</v>
      </c>
      <c r="BI138" s="139">
        <f t="shared" si="8"/>
        <v>0</v>
      </c>
      <c r="BJ138" s="13" t="s">
        <v>116</v>
      </c>
      <c r="BK138" s="139">
        <f t="shared" si="9"/>
        <v>1165.04</v>
      </c>
      <c r="BL138" s="13" t="s">
        <v>115</v>
      </c>
      <c r="BM138" s="138" t="s">
        <v>176</v>
      </c>
    </row>
    <row r="139" spans="2:65" s="1" customFormat="1" ht="37.9" customHeight="1">
      <c r="B139" s="126"/>
      <c r="C139" s="127" t="s">
        <v>177</v>
      </c>
      <c r="D139" s="127" t="s">
        <v>111</v>
      </c>
      <c r="E139" s="128" t="s">
        <v>178</v>
      </c>
      <c r="F139" s="129" t="s">
        <v>179</v>
      </c>
      <c r="G139" s="130" t="s">
        <v>167</v>
      </c>
      <c r="H139" s="131">
        <v>8</v>
      </c>
      <c r="I139" s="132">
        <v>66.53</v>
      </c>
      <c r="J139" s="132">
        <f t="shared" si="0"/>
        <v>532.24</v>
      </c>
      <c r="K139" s="133"/>
      <c r="L139" s="25"/>
      <c r="M139" s="134" t="s">
        <v>1</v>
      </c>
      <c r="N139" s="135" t="s">
        <v>41</v>
      </c>
      <c r="O139" s="136">
        <v>0</v>
      </c>
      <c r="P139" s="136">
        <f t="shared" si="1"/>
        <v>0</v>
      </c>
      <c r="Q139" s="136">
        <v>0</v>
      </c>
      <c r="R139" s="136">
        <f t="shared" si="2"/>
        <v>0</v>
      </c>
      <c r="S139" s="136">
        <v>0</v>
      </c>
      <c r="T139" s="137">
        <f t="shared" si="3"/>
        <v>0</v>
      </c>
      <c r="AR139" s="138" t="s">
        <v>115</v>
      </c>
      <c r="AT139" s="138" t="s">
        <v>111</v>
      </c>
      <c r="AU139" s="138" t="s">
        <v>116</v>
      </c>
      <c r="AY139" s="13" t="s">
        <v>109</v>
      </c>
      <c r="BE139" s="139">
        <f t="shared" si="4"/>
        <v>0</v>
      </c>
      <c r="BF139" s="139">
        <f t="shared" si="5"/>
        <v>532.24</v>
      </c>
      <c r="BG139" s="139">
        <f t="shared" si="6"/>
        <v>0</v>
      </c>
      <c r="BH139" s="139">
        <f t="shared" si="7"/>
        <v>0</v>
      </c>
      <c r="BI139" s="139">
        <f t="shared" si="8"/>
        <v>0</v>
      </c>
      <c r="BJ139" s="13" t="s">
        <v>116</v>
      </c>
      <c r="BK139" s="139">
        <f t="shared" si="9"/>
        <v>532.24</v>
      </c>
      <c r="BL139" s="13" t="s">
        <v>115</v>
      </c>
      <c r="BM139" s="138" t="s">
        <v>180</v>
      </c>
    </row>
    <row r="140" spans="2:65" s="1" customFormat="1" ht="24.2" customHeight="1">
      <c r="B140" s="126"/>
      <c r="C140" s="127" t="s">
        <v>181</v>
      </c>
      <c r="D140" s="127" t="s">
        <v>111</v>
      </c>
      <c r="E140" s="128" t="s">
        <v>182</v>
      </c>
      <c r="F140" s="129" t="s">
        <v>183</v>
      </c>
      <c r="G140" s="130" t="s">
        <v>184</v>
      </c>
      <c r="H140" s="131">
        <v>1</v>
      </c>
      <c r="I140" s="132">
        <v>481</v>
      </c>
      <c r="J140" s="132">
        <f t="shared" si="0"/>
        <v>481</v>
      </c>
      <c r="K140" s="133"/>
      <c r="L140" s="25"/>
      <c r="M140" s="134" t="s">
        <v>1</v>
      </c>
      <c r="N140" s="135" t="s">
        <v>41</v>
      </c>
      <c r="O140" s="136">
        <v>0.55300000000000005</v>
      </c>
      <c r="P140" s="136">
        <f t="shared" si="1"/>
        <v>0.55300000000000005</v>
      </c>
      <c r="Q140" s="136">
        <v>0</v>
      </c>
      <c r="R140" s="136">
        <f t="shared" si="2"/>
        <v>0</v>
      </c>
      <c r="S140" s="136">
        <v>0</v>
      </c>
      <c r="T140" s="137">
        <f t="shared" si="3"/>
        <v>0</v>
      </c>
      <c r="AR140" s="138" t="s">
        <v>185</v>
      </c>
      <c r="AT140" s="138" t="s">
        <v>111</v>
      </c>
      <c r="AU140" s="138" t="s">
        <v>116</v>
      </c>
      <c r="AY140" s="13" t="s">
        <v>109</v>
      </c>
      <c r="BE140" s="139">
        <f t="shared" si="4"/>
        <v>0</v>
      </c>
      <c r="BF140" s="139">
        <f t="shared" si="5"/>
        <v>481</v>
      </c>
      <c r="BG140" s="139">
        <f t="shared" si="6"/>
        <v>0</v>
      </c>
      <c r="BH140" s="139">
        <f t="shared" si="7"/>
        <v>0</v>
      </c>
      <c r="BI140" s="139">
        <f t="shared" si="8"/>
        <v>0</v>
      </c>
      <c r="BJ140" s="13" t="s">
        <v>116</v>
      </c>
      <c r="BK140" s="139">
        <f t="shared" si="9"/>
        <v>481</v>
      </c>
      <c r="BL140" s="13" t="s">
        <v>185</v>
      </c>
      <c r="BM140" s="138" t="s">
        <v>186</v>
      </c>
    </row>
    <row r="141" spans="2:65" s="1" customFormat="1" ht="24.2" customHeight="1">
      <c r="B141" s="126"/>
      <c r="C141" s="140" t="s">
        <v>187</v>
      </c>
      <c r="D141" s="140" t="s">
        <v>144</v>
      </c>
      <c r="E141" s="141" t="s">
        <v>188</v>
      </c>
      <c r="F141" s="142" t="s">
        <v>189</v>
      </c>
      <c r="G141" s="143" t="s">
        <v>167</v>
      </c>
      <c r="H141" s="144">
        <v>1</v>
      </c>
      <c r="I141" s="145">
        <v>16</v>
      </c>
      <c r="J141" s="145">
        <f t="shared" si="0"/>
        <v>16</v>
      </c>
      <c r="K141" s="146"/>
      <c r="L141" s="147"/>
      <c r="M141" s="148" t="s">
        <v>1</v>
      </c>
      <c r="N141" s="149" t="s">
        <v>41</v>
      </c>
      <c r="O141" s="136">
        <v>0</v>
      </c>
      <c r="P141" s="136">
        <f t="shared" si="1"/>
        <v>0</v>
      </c>
      <c r="Q141" s="136">
        <v>2.5000000000000001E-3</v>
      </c>
      <c r="R141" s="136">
        <f t="shared" si="2"/>
        <v>2.5000000000000001E-3</v>
      </c>
      <c r="S141" s="136">
        <v>0</v>
      </c>
      <c r="T141" s="137">
        <f t="shared" si="3"/>
        <v>0</v>
      </c>
      <c r="AR141" s="138" t="s">
        <v>190</v>
      </c>
      <c r="AT141" s="138" t="s">
        <v>144</v>
      </c>
      <c r="AU141" s="138" t="s">
        <v>116</v>
      </c>
      <c r="AY141" s="13" t="s">
        <v>109</v>
      </c>
      <c r="BE141" s="139">
        <f t="shared" si="4"/>
        <v>0</v>
      </c>
      <c r="BF141" s="139">
        <f t="shared" si="5"/>
        <v>16</v>
      </c>
      <c r="BG141" s="139">
        <f t="shared" si="6"/>
        <v>0</v>
      </c>
      <c r="BH141" s="139">
        <f t="shared" si="7"/>
        <v>0</v>
      </c>
      <c r="BI141" s="139">
        <f t="shared" si="8"/>
        <v>0</v>
      </c>
      <c r="BJ141" s="13" t="s">
        <v>116</v>
      </c>
      <c r="BK141" s="139">
        <f t="shared" si="9"/>
        <v>16</v>
      </c>
      <c r="BL141" s="13" t="s">
        <v>185</v>
      </c>
      <c r="BM141" s="138" t="s">
        <v>191</v>
      </c>
    </row>
    <row r="142" spans="2:65" s="1" customFormat="1" ht="24.2" customHeight="1">
      <c r="B142" s="126"/>
      <c r="C142" s="140" t="s">
        <v>192</v>
      </c>
      <c r="D142" s="140" t="s">
        <v>144</v>
      </c>
      <c r="E142" s="141" t="s">
        <v>193</v>
      </c>
      <c r="F142" s="142" t="s">
        <v>194</v>
      </c>
      <c r="G142" s="143" t="s">
        <v>167</v>
      </c>
      <c r="H142" s="144">
        <v>1</v>
      </c>
      <c r="I142" s="145">
        <v>35</v>
      </c>
      <c r="J142" s="145">
        <f t="shared" si="0"/>
        <v>35</v>
      </c>
      <c r="K142" s="146"/>
      <c r="L142" s="147"/>
      <c r="M142" s="148" t="s">
        <v>1</v>
      </c>
      <c r="N142" s="149" t="s">
        <v>41</v>
      </c>
      <c r="O142" s="136">
        <v>0</v>
      </c>
      <c r="P142" s="136">
        <f t="shared" si="1"/>
        <v>0</v>
      </c>
      <c r="Q142" s="136">
        <v>2.5000000000000001E-3</v>
      </c>
      <c r="R142" s="136">
        <f t="shared" si="2"/>
        <v>2.5000000000000001E-3</v>
      </c>
      <c r="S142" s="136">
        <v>0</v>
      </c>
      <c r="T142" s="137">
        <f t="shared" si="3"/>
        <v>0</v>
      </c>
      <c r="AR142" s="138" t="s">
        <v>190</v>
      </c>
      <c r="AT142" s="138" t="s">
        <v>144</v>
      </c>
      <c r="AU142" s="138" t="s">
        <v>116</v>
      </c>
      <c r="AY142" s="13" t="s">
        <v>109</v>
      </c>
      <c r="BE142" s="139">
        <f t="shared" si="4"/>
        <v>0</v>
      </c>
      <c r="BF142" s="139">
        <f t="shared" si="5"/>
        <v>35</v>
      </c>
      <c r="BG142" s="139">
        <f t="shared" si="6"/>
        <v>0</v>
      </c>
      <c r="BH142" s="139">
        <f t="shared" si="7"/>
        <v>0</v>
      </c>
      <c r="BI142" s="139">
        <f t="shared" si="8"/>
        <v>0</v>
      </c>
      <c r="BJ142" s="13" t="s">
        <v>116</v>
      </c>
      <c r="BK142" s="139">
        <f t="shared" si="9"/>
        <v>35</v>
      </c>
      <c r="BL142" s="13" t="s">
        <v>185</v>
      </c>
      <c r="BM142" s="138" t="s">
        <v>195</v>
      </c>
    </row>
    <row r="143" spans="2:65" s="11" customFormat="1" ht="22.9" customHeight="1">
      <c r="B143" s="115"/>
      <c r="D143" s="116" t="s">
        <v>74</v>
      </c>
      <c r="E143" s="124" t="s">
        <v>196</v>
      </c>
      <c r="F143" s="124" t="s">
        <v>197</v>
      </c>
      <c r="J143" s="125">
        <f>BK143</f>
        <v>1260.0999999999999</v>
      </c>
      <c r="L143" s="115"/>
      <c r="M143" s="119"/>
      <c r="P143" s="120">
        <f>P144</f>
        <v>35.428131999999998</v>
      </c>
      <c r="R143" s="120">
        <f>R144</f>
        <v>0</v>
      </c>
      <c r="T143" s="121">
        <f>T144</f>
        <v>0</v>
      </c>
      <c r="AR143" s="116" t="s">
        <v>80</v>
      </c>
      <c r="AT143" s="122" t="s">
        <v>74</v>
      </c>
      <c r="AU143" s="122" t="s">
        <v>80</v>
      </c>
      <c r="AY143" s="116" t="s">
        <v>109</v>
      </c>
      <c r="BK143" s="123">
        <f>BK144</f>
        <v>1260.0999999999999</v>
      </c>
    </row>
    <row r="144" spans="2:65" s="1" customFormat="1" ht="24.2" customHeight="1">
      <c r="B144" s="126"/>
      <c r="C144" s="127" t="s">
        <v>198</v>
      </c>
      <c r="D144" s="127" t="s">
        <v>111</v>
      </c>
      <c r="E144" s="128" t="s">
        <v>199</v>
      </c>
      <c r="F144" s="129" t="s">
        <v>200</v>
      </c>
      <c r="G144" s="130" t="s">
        <v>201</v>
      </c>
      <c r="H144" s="131">
        <v>77.353999999999999</v>
      </c>
      <c r="I144" s="132">
        <v>16.29</v>
      </c>
      <c r="J144" s="132">
        <f>ROUND(I144*H144,2)</f>
        <v>1260.0999999999999</v>
      </c>
      <c r="K144" s="133"/>
      <c r="L144" s="25"/>
      <c r="M144" s="134" t="s">
        <v>1</v>
      </c>
      <c r="N144" s="135" t="s">
        <v>41</v>
      </c>
      <c r="O144" s="136">
        <v>0.45800000000000002</v>
      </c>
      <c r="P144" s="136">
        <f>O144*H144</f>
        <v>35.428131999999998</v>
      </c>
      <c r="Q144" s="136">
        <v>0</v>
      </c>
      <c r="R144" s="136">
        <f>Q144*H144</f>
        <v>0</v>
      </c>
      <c r="S144" s="136">
        <v>0</v>
      </c>
      <c r="T144" s="137">
        <f>S144*H144</f>
        <v>0</v>
      </c>
      <c r="AR144" s="138" t="s">
        <v>115</v>
      </c>
      <c r="AT144" s="138" t="s">
        <v>111</v>
      </c>
      <c r="AU144" s="138" t="s">
        <v>116</v>
      </c>
      <c r="AY144" s="13" t="s">
        <v>109</v>
      </c>
      <c r="BE144" s="139">
        <f>IF(N144="základná",J144,0)</f>
        <v>0</v>
      </c>
      <c r="BF144" s="139">
        <f>IF(N144="znížená",J144,0)</f>
        <v>1260.0999999999999</v>
      </c>
      <c r="BG144" s="139">
        <f>IF(N144="zákl. prenesená",J144,0)</f>
        <v>0</v>
      </c>
      <c r="BH144" s="139">
        <f>IF(N144="zníž. prenesená",J144,0)</f>
        <v>0</v>
      </c>
      <c r="BI144" s="139">
        <f>IF(N144="nulová",J144,0)</f>
        <v>0</v>
      </c>
      <c r="BJ144" s="13" t="s">
        <v>116</v>
      </c>
      <c r="BK144" s="139">
        <f>ROUND(I144*H144,2)</f>
        <v>1260.0999999999999</v>
      </c>
      <c r="BL144" s="13" t="s">
        <v>115</v>
      </c>
      <c r="BM144" s="138" t="s">
        <v>202</v>
      </c>
    </row>
    <row r="145" spans="2:12" s="1" customFormat="1" ht="6.95" customHeight="1">
      <c r="B145" s="40"/>
      <c r="C145" s="41"/>
      <c r="D145" s="41"/>
      <c r="E145" s="41"/>
      <c r="F145" s="41"/>
      <c r="G145" s="41"/>
      <c r="H145" s="41"/>
      <c r="I145" s="41"/>
      <c r="J145" s="41"/>
      <c r="K145" s="41"/>
      <c r="L145" s="25"/>
    </row>
  </sheetData>
  <autoFilter ref="C118:K144"/>
  <mergeCells count="5">
    <mergeCell ref="E7:H7"/>
    <mergeCell ref="E25:H25"/>
    <mergeCell ref="E85:H85"/>
    <mergeCell ref="E111:H111"/>
    <mergeCell ref="L2:V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VS_01 - BJ - naviac práce</vt:lpstr>
      <vt:lpstr>'Rekapitulácia stavby'!Názvy_tlače</vt:lpstr>
      <vt:lpstr>'VS_01 - BJ - naviac práce'!Názvy_tlače</vt:lpstr>
      <vt:lpstr>'Rekapitulácia stavby'!Oblasť_tlače</vt:lpstr>
      <vt:lpstr>'VS_01 - BJ - naviac práce'!Oblasť_tlače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Kočiško František</dc:creator>
  <cp:lastModifiedBy>Používateľ systému Windows</cp:lastModifiedBy>
  <dcterms:created xsi:type="dcterms:W3CDTF">2026-09-14T09:16:12Z</dcterms:created>
  <dcterms:modified xsi:type="dcterms:W3CDTF">2026-09-14T13:21:11Z</dcterms:modified>
</cp:coreProperties>
</file>