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484" yWindow="-12" windowWidth="14328" windowHeight="12900"/>
  </bookViews>
  <sheets>
    <sheet name="Rekapitulácia stavby" sheetId="1" r:id="rId1"/>
    <sheet name="01 - Stavebná časť" sheetId="2" r:id="rId2"/>
  </sheets>
  <definedNames>
    <definedName name="_xlnm._FilterDatabase" localSheetId="1" hidden="1">'01 - Stavebná časť'!$C$117:$K$135</definedName>
    <definedName name="_xlnm.Print_Titles" localSheetId="1">'01 - Stavebná časť'!$117:$117</definedName>
    <definedName name="_xlnm.Print_Titles" localSheetId="0">'Rekapitulácia stavby'!$92:$92</definedName>
    <definedName name="_xlnm.Print_Area" localSheetId="1">'01 - Stavebná časť'!$C$4:$J$76,'01 - Stavebná časť'!$C$82:$J$99,'01 - Stavebná časť'!$C$105:$J$135</definedName>
    <definedName name="_xlnm.Print_Area" localSheetId="0">'Rekapitulácia stavby'!$D$4:$AO$76,'Rekapitulácia stavby'!$C$82:$AQ$96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K131" i="2" l="1"/>
  <c r="BI131" i="2"/>
  <c r="BH131" i="2"/>
  <c r="BG131" i="2"/>
  <c r="BE131" i="2"/>
  <c r="T131" i="2"/>
  <c r="R131" i="2"/>
  <c r="P131" i="2"/>
  <c r="J131" i="2"/>
  <c r="BF131" i="2" s="1"/>
  <c r="BK130" i="2"/>
  <c r="BI130" i="2"/>
  <c r="BH130" i="2"/>
  <c r="BG130" i="2"/>
  <c r="BE130" i="2"/>
  <c r="T130" i="2"/>
  <c r="R130" i="2"/>
  <c r="P130" i="2"/>
  <c r="J130" i="2"/>
  <c r="BF130" i="2" s="1"/>
  <c r="L85" i="1" l="1"/>
  <c r="BK127" i="2" l="1"/>
  <c r="BI127" i="2"/>
  <c r="BH127" i="2"/>
  <c r="BG127" i="2"/>
  <c r="BE127" i="2"/>
  <c r="T127" i="2"/>
  <c r="R127" i="2"/>
  <c r="P127" i="2"/>
  <c r="J127" i="2"/>
  <c r="BF127" i="2" s="1"/>
  <c r="BK126" i="2"/>
  <c r="BI126" i="2"/>
  <c r="BH126" i="2"/>
  <c r="BG126" i="2"/>
  <c r="BE126" i="2"/>
  <c r="T126" i="2"/>
  <c r="R126" i="2"/>
  <c r="P126" i="2"/>
  <c r="J126" i="2"/>
  <c r="BF126" i="2" s="1"/>
  <c r="J37" i="2" l="1"/>
  <c r="J36" i="2"/>
  <c r="AY95" i="1" s="1"/>
  <c r="J35" i="2"/>
  <c r="AX95" i="1" s="1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BI123" i="2"/>
  <c r="BH123" i="2"/>
  <c r="BG123" i="2"/>
  <c r="BE123" i="2"/>
  <c r="T123" i="2"/>
  <c r="R123" i="2"/>
  <c r="P123" i="2"/>
  <c r="BI122" i="2"/>
  <c r="BH122" i="2"/>
  <c r="BG122" i="2"/>
  <c r="BE122" i="2"/>
  <c r="T122" i="2"/>
  <c r="R122" i="2"/>
  <c r="P122" i="2"/>
  <c r="BI121" i="2"/>
  <c r="BH121" i="2"/>
  <c r="BG121" i="2"/>
  <c r="BE121" i="2"/>
  <c r="T121" i="2"/>
  <c r="R121" i="2"/>
  <c r="P121" i="2"/>
  <c r="F112" i="2"/>
  <c r="E110" i="2"/>
  <c r="F89" i="2"/>
  <c r="E87" i="2"/>
  <c r="J24" i="2"/>
  <c r="E24" i="2"/>
  <c r="J92" i="2" s="1"/>
  <c r="J23" i="2"/>
  <c r="J21" i="2"/>
  <c r="E21" i="2"/>
  <c r="J114" i="2" s="1"/>
  <c r="J20" i="2"/>
  <c r="J18" i="2"/>
  <c r="E18" i="2"/>
  <c r="F92" i="2" s="1"/>
  <c r="J17" i="2"/>
  <c r="J15" i="2"/>
  <c r="E15" i="2"/>
  <c r="F114" i="2" s="1"/>
  <c r="J14" i="2"/>
  <c r="J112" i="2"/>
  <c r="E7" i="2"/>
  <c r="E108" i="2" s="1"/>
  <c r="L90" i="1"/>
  <c r="AM90" i="1"/>
  <c r="AM89" i="1"/>
  <c r="L89" i="1"/>
  <c r="AM87" i="1"/>
  <c r="L87" i="1"/>
  <c r="L84" i="1"/>
  <c r="J132" i="2"/>
  <c r="J129" i="2"/>
  <c r="J128" i="2"/>
  <c r="J125" i="2"/>
  <c r="J124" i="2"/>
  <c r="BK123" i="2"/>
  <c r="J122" i="2"/>
  <c r="J121" i="2"/>
  <c r="AS94" i="1"/>
  <c r="BK133" i="2"/>
  <c r="J135" i="2"/>
  <c r="BK134" i="2"/>
  <c r="J133" i="2"/>
  <c r="BK132" i="2"/>
  <c r="BK129" i="2"/>
  <c r="BK128" i="2"/>
  <c r="BK125" i="2"/>
  <c r="BK124" i="2"/>
  <c r="J123" i="2"/>
  <c r="BK122" i="2"/>
  <c r="BK121" i="2"/>
  <c r="BK135" i="2"/>
  <c r="J134" i="2"/>
  <c r="F33" i="2" l="1"/>
  <c r="AZ95" i="1" s="1"/>
  <c r="J33" i="2"/>
  <c r="AV95" i="1" s="1"/>
  <c r="F35" i="2"/>
  <c r="BB95" i="1" s="1"/>
  <c r="F37" i="2"/>
  <c r="BD95" i="1" s="1"/>
  <c r="F36" i="2"/>
  <c r="BC95" i="1" s="1"/>
  <c r="P120" i="2"/>
  <c r="T120" i="2"/>
  <c r="BK120" i="2"/>
  <c r="J120" i="2" s="1"/>
  <c r="R120" i="2"/>
  <c r="BF134" i="2"/>
  <c r="BF135" i="2"/>
  <c r="E85" i="2"/>
  <c r="F91" i="2"/>
  <c r="F115" i="2"/>
  <c r="J89" i="2"/>
  <c r="J115" i="2"/>
  <c r="J91" i="2"/>
  <c r="BF121" i="2"/>
  <c r="BF122" i="2"/>
  <c r="BF123" i="2"/>
  <c r="BF124" i="2"/>
  <c r="BF125" i="2"/>
  <c r="BF128" i="2"/>
  <c r="BF129" i="2"/>
  <c r="BF132" i="2"/>
  <c r="BF133" i="2"/>
  <c r="J98" i="2" l="1"/>
  <c r="J119" i="2"/>
  <c r="J118" i="2" s="1"/>
  <c r="P119" i="2"/>
  <c r="R119" i="2"/>
  <c r="R118" i="2" s="1"/>
  <c r="T119" i="2"/>
  <c r="T118" i="2" s="1"/>
  <c r="BK119" i="2"/>
  <c r="F34" i="2"/>
  <c r="BA95" i="1" s="1"/>
  <c r="BD94" i="1"/>
  <c r="W33" i="1" s="1"/>
  <c r="BB94" i="1"/>
  <c r="W31" i="1" s="1"/>
  <c r="BC94" i="1"/>
  <c r="W32" i="1" s="1"/>
  <c r="J34" i="2"/>
  <c r="AW95" i="1" s="1"/>
  <c r="AT95" i="1" s="1"/>
  <c r="AZ94" i="1"/>
  <c r="AV94" i="1" s="1"/>
  <c r="AK29" i="1" s="1"/>
  <c r="J97" i="2" l="1"/>
  <c r="P118" i="2"/>
  <c r="AU95" i="1" s="1"/>
  <c r="AU94" i="1" s="1"/>
  <c r="BK118" i="2"/>
  <c r="J96" i="2" s="1"/>
  <c r="AX94" i="1"/>
  <c r="AY94" i="1"/>
  <c r="W29" i="1"/>
  <c r="BA94" i="1"/>
  <c r="AW94" i="1" s="1"/>
  <c r="AK30" i="1" s="1"/>
  <c r="J30" i="2" l="1"/>
  <c r="AG95" i="1" s="1"/>
  <c r="AN95" i="1" s="1"/>
  <c r="AT94" i="1"/>
  <c r="W30" i="1"/>
  <c r="J39" i="2" l="1"/>
  <c r="AG94" i="1" l="1"/>
  <c r="AK26" i="1" s="1"/>
  <c r="AK35" i="1" s="1"/>
  <c r="AN94" i="1" l="1"/>
</calcChain>
</file>

<file path=xl/sharedStrings.xml><?xml version="1.0" encoding="utf-8"?>
<sst xmlns="http://schemas.openxmlformats.org/spreadsheetml/2006/main" count="449" uniqueCount="158">
  <si>
    <t>Export Komplet</t>
  </si>
  <si>
    <t/>
  </si>
  <si>
    <t>2.0</t>
  </si>
  <si>
    <t>False</t>
  </si>
  <si>
    <t>{8f2cd421-1fdb-4601-9de8-a511a19ecfbe}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</si>
  <si>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</si>
  <si>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</si>
  <si>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</si>
  <si>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</si>
  <si>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</si>
  <si>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0,001</t>
  </si>
  <si>
    <t>Kód:</t>
  </si>
  <si>
    <t>Stavba:</t>
  </si>
  <si>
    <t>JKSO:</t>
  </si>
  <si>
    <t>ČS:</t>
  </si>
  <si>
    <t>Miesto:</t>
  </si>
  <si>
    <t>Prešov</t>
  </si>
  <si>
    <t>Dátum:</t>
  </si>
  <si>
    <t>Objednávateľ:</t>
  </si>
  <si>
    <t>IČO:</t>
  </si>
  <si>
    <t xml:space="preserve"> </t>
  </si>
  <si>
    <t>IČ DPH:</t>
  </si>
  <si>
    <t>Zhotoviteľ: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</si>
  <si>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</si>
  <si>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</si>
  <si>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</si>
  <si>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</si>
  <si>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</si>
  <si>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</si>
  <si>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</si>
  <si>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</si>
  <si>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</si>
  <si>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</si>
  <si>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</si>
  <si>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</si>
  <si>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</si>
  <si>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</si>
  <si>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</si>
  <si>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</si>
  <si>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</si>
  <si>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</si>
  <si>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</si>
  <si>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</si>
  <si>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</si>
  <si>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</si>
  <si>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</si>
  <si>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</si>
  <si>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</si>
  <si>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</si>
  <si>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</si>
  <si>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</si>
  <si>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</si>
  <si>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</si>
  <si>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</si>
  <si>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</si>
  <si>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</si>
  <si>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</si>
  <si>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</si>
  <si>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</si>
  <si>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</si>
  <si>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</si>
  <si>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</si>
  <si>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</si>
  <si>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</si>
  <si>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</si>
  <si>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</si>
  <si>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</si>
  <si>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</si>
  <si>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</si>
  <si>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</si>
  <si>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</si>
  <si>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</si>
  <si>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</si>
  <si>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STA</t>
  </si>
  <si>
    <t>1</t>
  </si>
  <si>
    <t>{9b8803d5-53e8-48c5-a0f1-c7bc83fa79c6}</t>
  </si>
  <si>
    <t>KRYCÍ LIST ROZPOČTU</t>
  </si>
  <si>
    <t>Objekt: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</si>
  <si>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</si>
  <si>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</si>
  <si>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</si>
  <si>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</si>
  <si>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</si>
  <si>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</si>
  <si>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</si>
  <si>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</si>
  <si>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</si>
  <si>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</si>
  <si>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</si>
  <si>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</si>
  <si>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</si>
  <si>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</si>
  <si>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</si>
  <si>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</si>
  <si>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</si>
  <si>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</si>
  <si>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</si>
  <si>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</si>
  <si>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</si>
  <si>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</si>
  <si>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</si>
  <si>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</si>
  <si>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</si>
  <si>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m2</t>
  </si>
  <si>
    <t>4</t>
  </si>
  <si>
    <t>2</t>
  </si>
  <si>
    <t>238046076</t>
  </si>
  <si>
    <t>-940798993</t>
  </si>
  <si>
    <t>3</t>
  </si>
  <si>
    <t>703644286</t>
  </si>
  <si>
    <t>1022398214</t>
  </si>
  <si>
    <t>5</t>
  </si>
  <si>
    <t>1177135669</t>
  </si>
  <si>
    <t>1842138338</t>
  </si>
  <si>
    <t>838918618</t>
  </si>
  <si>
    <t>8</t>
  </si>
  <si>
    <t>-1833014085</t>
  </si>
  <si>
    <t>M</t>
  </si>
  <si>
    <t>-1104296399</t>
  </si>
  <si>
    <t>331421180</t>
  </si>
  <si>
    <t>-1482610624</t>
  </si>
  <si>
    <t>965081712.S</t>
  </si>
  <si>
    <t>979081111.S</t>
  </si>
  <si>
    <t>Odvoz sutiny a vybúraných hmôt na skládku do 1 km</t>
  </si>
  <si>
    <t>t</t>
  </si>
  <si>
    <t>979081121.S</t>
  </si>
  <si>
    <t>Odvoz sutiny a vybúraných hmôt na skládku za každý ďalší 1 km</t>
  </si>
  <si>
    <t>979082111.S</t>
  </si>
  <si>
    <t>Vnútrostavenisková doprava sutiny a vybúraných hmôt do 10 m</t>
  </si>
  <si>
    <t>979082121.S</t>
  </si>
  <si>
    <t>Vnútrostavenisková doprava sutiny a vybúraných hmôt za každých ďalších 5 m</t>
  </si>
  <si>
    <t>979087112.S</t>
  </si>
  <si>
    <t>Nakladanie na dopravný prostriedok pre vodorovnú dopravu sutiny</t>
  </si>
  <si>
    <t>979089012.S</t>
  </si>
  <si>
    <t>Poplatok za skládku - betón, tehly, dlaždice, obkladačky a keramika  (17 01), ostatné</t>
  </si>
  <si>
    <t>Oprava havarijného stavu- prasknuté potrubie prívodu vody a kanalizácie</t>
  </si>
  <si>
    <t>StavStar s.r.o., Hlavná 59/42, 053 05 Granč - Petrovce</t>
  </si>
  <si>
    <t>SK202 398 4193</t>
  </si>
  <si>
    <t>Búranie obkladu, bez podklad. lôžka z xylolit., alebo keramických dlaždíc hr. do 10 mm,  -0,02000t</t>
  </si>
  <si>
    <t>978013191.S</t>
  </si>
  <si>
    <t>Otlčenie omietok stien vnútorných vápenných alebo vápennocementových v rozsahu do 100 %,  -0,04600t</t>
  </si>
  <si>
    <t>714110801.S</t>
  </si>
  <si>
    <t>Demontáž SDK stropu,  -0,00502t</t>
  </si>
  <si>
    <t>612451071.S</t>
  </si>
  <si>
    <t>Vyspravenie povrchu neomietaných betónových stien vnútorných maltou cementovou pre omietky</t>
  </si>
  <si>
    <t>612460111.S</t>
  </si>
  <si>
    <t>Príprava vnútorného podkladu stien na silno a nerovnomerne nasiakavé podklady regulátorom nasiakavosti</t>
  </si>
  <si>
    <t>612460242.S</t>
  </si>
  <si>
    <t>Vnútorná omietka stien vápennocementová jadrová (hrubá), hr. 15 mm</t>
  </si>
  <si>
    <t>612460361.S</t>
  </si>
  <si>
    <t>Vnútorná omietka stien vápennocementová jednovrstvová, hr. 5 mm</t>
  </si>
  <si>
    <t>612481119.S</t>
  </si>
  <si>
    <t>Potiahnutie vnútorných stien sklotextilnou mriežkou s celoplošným prilepením</t>
  </si>
  <si>
    <t>763132420</t>
  </si>
  <si>
    <t>Podhľady sadr. D112 zaves. 2-vrstv. oceľ. konštr. CD, bez tep. izol. 12mm</t>
  </si>
  <si>
    <t>Stavebná časť- naviac práce</t>
  </si>
  <si>
    <t>01 - Stavebná časť- naviac práce</t>
  </si>
  <si>
    <t>Stredná odborná škola gastronómie a služieb, Prešov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</si>
</sst>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18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Alignment="1">
      <alignment vertical="center"/>
    </xf>
    <xf numFmtId="166" fontId="26" fillId="0" borderId="0" xfId="0" applyNumberFormat="1" applyFont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vertical="center"/>
    </xf>
    <xf numFmtId="4" fontId="6" fillId="0" borderId="19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vertical="center"/>
    </xf>
    <xf numFmtId="4" fontId="7" fillId="0" borderId="19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4" fontId="21" fillId="0" borderId="0" xfId="0" applyNumberFormat="1" applyFont="1"/>
    <xf numFmtId="166" fontId="29" fillId="0" borderId="12" xfId="0" applyNumberFormat="1" applyFont="1" applyBorder="1"/>
    <xf numFmtId="166" fontId="29" fillId="0" borderId="13" xfId="0" applyNumberFormat="1" applyFont="1" applyBorder="1"/>
    <xf numFmtId="4" fontId="30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0" xfId="0" applyFont="1" applyBorder="1" applyAlignment="1" applyProtection="1">
      <alignment horizontal="center" vertical="center"/>
      <protection locked="0"/>
    </xf>
    <xf numFmtId="49" fontId="19" fillId="0" borderId="20" xfId="0" applyNumberFormat="1" applyFont="1" applyBorder="1" applyAlignment="1" applyProtection="1">
      <alignment horizontal="left" vertical="center" wrapText="1"/>
      <protection locked="0"/>
    </xf>
    <xf numFmtId="0" fontId="19" fillId="0" borderId="20" xfId="0" applyFont="1" applyBorder="1" applyAlignment="1" applyProtection="1">
      <alignment horizontal="left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167" fontId="19" fillId="0" borderId="20" xfId="0" applyNumberFormat="1" applyFont="1" applyBorder="1" applyAlignment="1" applyProtection="1">
      <alignment vertical="center"/>
      <protection locked="0"/>
    </xf>
    <xf numFmtId="4" fontId="19" fillId="0" borderId="20" xfId="0" applyNumberFormat="1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2" fillId="0" borderId="20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left"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zoomScale="85" zoomScaleNormal="85" workbookViewId="0">
      <selection activeCell="AN11" sqref="AN11"/>
    </sheetView>
  </sheetViews>
  <sheetFormatPr defaultRowHeight="10.199999999999999"/>
  <cols>
    <col min="1" max="1" width="8.28515625" customWidth="1"/>
    <col min="2" max="2" width="1.7109375" customWidth="1"/>
    <col min="3" max="3" width="4.140625" customWidth="1"/>
    <col min="4" max="33" width="2.7109375" customWidth="1"/>
    <col min="34" max="34" width="3.28515625" customWidth="1"/>
    <col min="35" max="35" width="31.7109375" customWidth="1"/>
    <col min="36" max="37" width="2.42578125" customWidth="1"/>
    <col min="38" max="38" width="8.28515625" customWidth="1"/>
    <col min="39" max="39" width="3.28515625" customWidth="1"/>
    <col min="40" max="40" width="13.28515625" customWidth="1"/>
    <col min="41" max="41" width="7.42578125" customWidth="1"/>
    <col min="42" max="42" width="4.140625" customWidth="1"/>
    <col min="43" max="43" width="15.7109375" hidden="1" customWidth="1"/>
    <col min="44" max="44" width="13.7109375" customWidth="1"/>
    <col min="45" max="47" width="25.85546875" hidden="1" customWidth="1"/>
    <col min="48" max="49" width="21.7109375" hidden="1" customWidth="1"/>
    <col min="50" max="51" width="25" hidden="1" customWidth="1"/>
    <col min="52" max="52" width="21.7109375" hidden="1" customWidth="1"/>
    <col min="53" max="53" width="19.140625" hidden="1" customWidth="1"/>
    <col min="54" max="54" width="25" hidden="1" customWidth="1"/>
    <col min="55" max="55" width="21.7109375" hidden="1" customWidth="1"/>
    <col min="56" max="56" width="19.140625" hidden="1" customWidth="1"/>
    <col min="57" max="57" width="66.42578125" customWidth="1"/>
    <col min="71" max="91" width="9.285156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" customHeight="1">
      <c r="AR2" s="148" t="s">
        <v>5</v>
      </c>
      <c r="AS2" s="149"/>
      <c r="AT2" s="149"/>
      <c r="AU2" s="149"/>
      <c r="AV2" s="149"/>
      <c r="AW2" s="149"/>
      <c r="AX2" s="149"/>
      <c r="AY2" s="149"/>
      <c r="AZ2" s="149"/>
      <c r="BA2" s="149"/>
      <c r="BB2" s="149"/>
      <c r="BC2" s="149"/>
      <c r="BD2" s="149"/>
      <c r="BE2" s="149"/>
      <c r="BS2" s="13" t="s">
        <v>6</v>
      </c>
      <c r="BT2" s="13" t="s">
        <v>7</v>
      </c>
    </row>
    <row r="3" spans="1:74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" customHeight="1">
      <c r="B4" s="16"/>
      <c r="D4" s="17" t="s">
        <v>8</v>
      </c>
      <c r="AR4" s="16"/>
      <c r="AS4" s="18" t="s">
        <v>9</v>
      </c>
      <c r="BS4" s="13" t="s">
        <v>10</v>
      </c>
    </row>
    <row r="5" spans="1:74" ht="12" customHeight="1">
      <c r="B5" s="16"/>
      <c r="D5" s="19" t="s">
        <v>11</v>
      </c>
      <c r="K5" s="17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R5" s="16"/>
      <c r="BS5" s="13" t="s">
        <v>6</v>
      </c>
    </row>
    <row r="6" spans="1:74" ht="36.9" customHeight="1">
      <c r="B6" s="16"/>
      <c r="D6" s="21" t="s">
        <v>12</v>
      </c>
      <c r="K6" s="180" t="s">
        <v>135</v>
      </c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R6" s="16"/>
      <c r="BS6" s="13" t="s">
        <v>6</v>
      </c>
    </row>
    <row r="7" spans="1:74" ht="12" customHeight="1">
      <c r="B7" s="16"/>
      <c r="D7" s="22" t="s">
        <v>13</v>
      </c>
      <c r="K7" s="20" t="s">
        <v>1</v>
      </c>
      <c r="AK7" s="22" t="s">
        <v>14</v>
      </c>
      <c r="AN7" s="20" t="s">
        <v>1</v>
      </c>
      <c r="AR7" s="16"/>
      <c r="BS7" s="13" t="s">
        <v>6</v>
      </c>
    </row>
    <row r="8" spans="1:74" ht="12" customHeight="1">
      <c r="B8" s="16"/>
      <c r="D8" s="22" t="s">
        <v>15</v>
      </c>
      <c r="K8" s="20" t="s">
        <v>16</v>
      </c>
      <c r="AK8" s="22" t="s">
        <v>17</v>
      </c>
      <c r="AN8" s="145">
        <v>46217</v>
      </c>
      <c r="AR8" s="16"/>
      <c r="BS8" s="13" t="s">
        <v>6</v>
      </c>
    </row>
    <row r="9" spans="1:74" ht="14.4" customHeight="1">
      <c r="B9" s="16"/>
      <c r="AR9" s="16"/>
      <c r="BS9" s="13" t="s">
        <v>6</v>
      </c>
    </row>
    <row r="10" spans="1:74" ht="12" customHeight="1">
      <c r="B10" s="16"/>
      <c r="D10" s="22" t="s">
        <v>18</v>
      </c>
      <c r="AK10" s="22" t="s">
        <v>19</v>
      </c>
      <c r="AN10" s="146">
        <v>17078482</v>
      </c>
      <c r="AR10" s="16"/>
      <c r="BS10" s="13" t="s">
        <v>6</v>
      </c>
    </row>
    <row r="11" spans="1:74" ht="18.45" customHeight="1">
      <c r="B11" s="16"/>
      <c r="E11" s="20" t="s">
        <v>157</v>
      </c>
      <c r="AK11" s="22" t="s">
        <v>21</v>
      </c>
      <c r="AN11" s="20" t="s">
        <v>1</v>
      </c>
      <c r="AR11" s="16"/>
      <c r="BS11" s="13" t="s">
        <v>6</v>
      </c>
    </row>
    <row r="12" spans="1:74" ht="6.9" customHeight="1">
      <c r="B12" s="16"/>
      <c r="AR12" s="16"/>
      <c r="BS12" s="13" t="s">
        <v>6</v>
      </c>
    </row>
    <row r="13" spans="1:74" ht="12" customHeight="1">
      <c r="B13" s="16"/>
      <c r="D13" s="22" t="s">
        <v>22</v>
      </c>
      <c r="AK13" s="22" t="s">
        <v>19</v>
      </c>
      <c r="AN13" s="146">
        <v>47550571</v>
      </c>
      <c r="AR13" s="16"/>
      <c r="BS13" s="13" t="s">
        <v>6</v>
      </c>
    </row>
    <row r="14" spans="1:74" ht="13.2">
      <c r="B14" s="16"/>
      <c r="E14" s="20" t="s">
        <v>136</v>
      </c>
      <c r="AK14" s="22" t="s">
        <v>21</v>
      </c>
      <c r="AN14" s="20" t="s">
        <v>137</v>
      </c>
      <c r="AR14" s="16"/>
      <c r="BS14" s="13" t="s">
        <v>6</v>
      </c>
    </row>
    <row r="15" spans="1:74" ht="6.9" customHeight="1">
      <c r="B15" s="16"/>
      <c r="AR15" s="16"/>
      <c r="BS15" s="13" t="s">
        <v>3</v>
      </c>
    </row>
    <row r="16" spans="1:74" ht="12" customHeight="1">
      <c r="B16" s="16"/>
      <c r="D16" s="22" t="s">
        <v>23</v>
      </c>
      <c r="AK16" s="22" t="s">
        <v>19</v>
      </c>
      <c r="AN16" s="20" t="s">
        <v>1</v>
      </c>
      <c r="AR16" s="16"/>
      <c r="BS16" s="13" t="s">
        <v>3</v>
      </c>
    </row>
    <row r="17" spans="2:71" ht="18.45" customHeight="1">
      <c r="B17" s="16"/>
      <c r="E17" s="20" t="s">
        <v>20</v>
      </c>
      <c r="AK17" s="22" t="s">
        <v>21</v>
      </c>
      <c r="AN17" s="20" t="s">
        <v>1</v>
      </c>
      <c r="AR17" s="16"/>
      <c r="BS17" s="13" t="s">
        <v>24</v>
      </c>
    </row>
    <row r="18" spans="2:71" ht="6.9" customHeight="1">
      <c r="B18" s="16"/>
      <c r="AR18" s="16"/>
      <c r="BS18" s="13" t="s">
        <v>6</v>
      </c>
    </row>
    <row r="19" spans="2:71" ht="12" customHeight="1">
      <c r="B19" s="16"/>
      <c r="D19" s="22" t="s">
        <v>25</v>
      </c>
      <c r="AK19" s="22" t="s">
        <v>19</v>
      </c>
      <c r="AN19" s="20" t="s">
        <v>1</v>
      </c>
      <c r="AR19" s="16"/>
      <c r="BS19" s="13" t="s">
        <v>6</v>
      </c>
    </row>
    <row r="20" spans="2:71" ht="18.45" customHeight="1">
      <c r="B20" s="16"/>
      <c r="E20" s="20" t="s">
        <v>20</v>
      </c>
      <c r="AK20" s="22" t="s">
        <v>21</v>
      </c>
      <c r="AN20" s="20" t="s">
        <v>1</v>
      </c>
      <c r="AR20" s="16"/>
      <c r="BS20" s="13" t="s">
        <v>24</v>
      </c>
    </row>
    <row r="21" spans="2:71" ht="6.9" customHeight="1">
      <c r="B21" s="16"/>
      <c r="AR21" s="16"/>
    </row>
    <row r="22" spans="2:71" ht="12" customHeight="1">
      <c r="B22" s="16"/>
      <c r="D22" s="22" t="s">
        <v>26</v>
      </c>
      <c r="AR22" s="16"/>
    </row>
    <row r="23" spans="2:71" ht="16.5" customHeight="1">
      <c r="B23" s="16"/>
      <c r="E23" s="181" t="s">
        <v>1</v>
      </c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1"/>
      <c r="AE23" s="181"/>
      <c r="AF23" s="181"/>
      <c r="AG23" s="181"/>
      <c r="AH23" s="181"/>
      <c r="AI23" s="181"/>
      <c r="AJ23" s="181"/>
      <c r="AK23" s="181"/>
      <c r="AL23" s="181"/>
      <c r="AM23" s="181"/>
      <c r="AN23" s="181"/>
      <c r="AR23" s="16"/>
    </row>
    <row r="24" spans="2:71" ht="6.9" customHeight="1">
      <c r="B24" s="16"/>
      <c r="AR24" s="16"/>
    </row>
    <row r="25" spans="2:71" ht="6.9" customHeight="1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5.95" customHeight="1">
      <c r="B26" s="25"/>
      <c r="D26" s="26" t="s">
        <v>27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82">
        <f>ROUND(AG94,2)</f>
        <v>3926.61</v>
      </c>
      <c r="AL26" s="183"/>
      <c r="AM26" s="183"/>
      <c r="AN26" s="183"/>
      <c r="AO26" s="183"/>
      <c r="AR26" s="25"/>
    </row>
    <row r="27" spans="2:71" s="1" customFormat="1" ht="6.9" customHeight="1">
      <c r="B27" s="25"/>
      <c r="AR27" s="25"/>
    </row>
    <row r="28" spans="2:71" s="1" customFormat="1" ht="13.2">
      <c r="B28" s="25"/>
      <c r="L28" s="184" t="s">
        <v>28</v>
      </c>
      <c r="M28" s="184"/>
      <c r="N28" s="184"/>
      <c r="O28" s="184"/>
      <c r="P28" s="184"/>
      <c r="W28" s="184" t="s">
        <v>29</v>
      </c>
      <c r="X28" s="184"/>
      <c r="Y28" s="184"/>
      <c r="Z28" s="184"/>
      <c r="AA28" s="184"/>
      <c r="AB28" s="184"/>
      <c r="AC28" s="184"/>
      <c r="AD28" s="184"/>
      <c r="AE28" s="184"/>
      <c r="AK28" s="184" t="s">
        <v>30</v>
      </c>
      <c r="AL28" s="184"/>
      <c r="AM28" s="184"/>
      <c r="AN28" s="184"/>
      <c r="AO28" s="184"/>
      <c r="AR28" s="25"/>
    </row>
    <row r="29" spans="2:71" s="2" customFormat="1" ht="14.4" customHeight="1">
      <c r="B29" s="29"/>
      <c r="D29" s="22" t="s">
        <v>31</v>
      </c>
      <c r="F29" s="30" t="s">
        <v>32</v>
      </c>
      <c r="L29" s="164">
        <v>0.23</v>
      </c>
      <c r="M29" s="163"/>
      <c r="N29" s="163"/>
      <c r="O29" s="163"/>
      <c r="P29" s="163"/>
      <c r="Q29" s="31"/>
      <c r="R29" s="31"/>
      <c r="S29" s="31"/>
      <c r="T29" s="31"/>
      <c r="U29" s="31"/>
      <c r="V29" s="31"/>
      <c r="W29" s="162">
        <f>ROUND(AZ94, 2)</f>
        <v>0</v>
      </c>
      <c r="X29" s="163"/>
      <c r="Y29" s="163"/>
      <c r="Z29" s="163"/>
      <c r="AA29" s="163"/>
      <c r="AB29" s="163"/>
      <c r="AC29" s="163"/>
      <c r="AD29" s="163"/>
      <c r="AE29" s="163"/>
      <c r="AF29" s="31"/>
      <c r="AG29" s="31"/>
      <c r="AH29" s="31"/>
      <c r="AI29" s="31"/>
      <c r="AJ29" s="31"/>
      <c r="AK29" s="162">
        <f>ROUND(AV94, 2)</f>
        <v>0</v>
      </c>
      <c r="AL29" s="163"/>
      <c r="AM29" s="163"/>
      <c r="AN29" s="163"/>
      <c r="AO29" s="163"/>
      <c r="AP29" s="31"/>
      <c r="AQ29" s="31"/>
      <c r="AR29" s="32"/>
      <c r="AS29" s="31"/>
      <c r="AT29" s="31"/>
      <c r="AU29" s="31"/>
      <c r="AV29" s="31"/>
      <c r="AW29" s="31"/>
      <c r="AX29" s="31"/>
      <c r="AY29" s="31"/>
      <c r="AZ29" s="31"/>
    </row>
    <row r="30" spans="2:71" s="2" customFormat="1" ht="14.4" customHeight="1">
      <c r="B30" s="29"/>
      <c r="F30" s="30" t="s">
        <v>33</v>
      </c>
      <c r="L30" s="178">
        <v>0.23</v>
      </c>
      <c r="M30" s="170"/>
      <c r="N30" s="170"/>
      <c r="O30" s="170"/>
      <c r="P30" s="170"/>
      <c r="W30" s="169">
        <f>ROUND(BA94, 2)</f>
        <v>3926.61</v>
      </c>
      <c r="X30" s="170"/>
      <c r="Y30" s="170"/>
      <c r="Z30" s="170"/>
      <c r="AA30" s="170"/>
      <c r="AB30" s="170"/>
      <c r="AC30" s="170"/>
      <c r="AD30" s="170"/>
      <c r="AE30" s="170"/>
      <c r="AK30" s="169">
        <f>ROUND(AW94, 2)</f>
        <v>903.12</v>
      </c>
      <c r="AL30" s="170"/>
      <c r="AM30" s="170"/>
      <c r="AN30" s="170"/>
      <c r="AO30" s="170"/>
      <c r="AR30" s="29"/>
    </row>
    <row r="31" spans="2:71" s="2" customFormat="1" ht="14.4" hidden="1" customHeight="1">
      <c r="B31" s="29"/>
      <c r="F31" s="22" t="s">
        <v>34</v>
      </c>
      <c r="L31" s="178">
        <v>0.23</v>
      </c>
      <c r="M31" s="170"/>
      <c r="N31" s="170"/>
      <c r="O31" s="170"/>
      <c r="P31" s="170"/>
      <c r="W31" s="169">
        <f>ROUND(BB94, 2)</f>
        <v>0</v>
      </c>
      <c r="X31" s="170"/>
      <c r="Y31" s="170"/>
      <c r="Z31" s="170"/>
      <c r="AA31" s="170"/>
      <c r="AB31" s="170"/>
      <c r="AC31" s="170"/>
      <c r="AD31" s="170"/>
      <c r="AE31" s="170"/>
      <c r="AK31" s="169">
        <v>0</v>
      </c>
      <c r="AL31" s="170"/>
      <c r="AM31" s="170"/>
      <c r="AN31" s="170"/>
      <c r="AO31" s="170"/>
      <c r="AR31" s="29"/>
    </row>
    <row r="32" spans="2:71" s="2" customFormat="1" ht="14.4" hidden="1" customHeight="1">
      <c r="B32" s="29"/>
      <c r="F32" s="22" t="s">
        <v>35</v>
      </c>
      <c r="L32" s="178">
        <v>0.23</v>
      </c>
      <c r="M32" s="170"/>
      <c r="N32" s="170"/>
      <c r="O32" s="170"/>
      <c r="P32" s="170"/>
      <c r="W32" s="169">
        <f>ROUND(BC94, 2)</f>
        <v>0</v>
      </c>
      <c r="X32" s="170"/>
      <c r="Y32" s="170"/>
      <c r="Z32" s="170"/>
      <c r="AA32" s="170"/>
      <c r="AB32" s="170"/>
      <c r="AC32" s="170"/>
      <c r="AD32" s="170"/>
      <c r="AE32" s="170"/>
      <c r="AK32" s="169">
        <v>0</v>
      </c>
      <c r="AL32" s="170"/>
      <c r="AM32" s="170"/>
      <c r="AN32" s="170"/>
      <c r="AO32" s="170"/>
      <c r="AR32" s="29"/>
    </row>
    <row r="33" spans="2:52" s="2" customFormat="1" ht="14.4" hidden="1" customHeight="1">
      <c r="B33" s="29"/>
      <c r="F33" s="30" t="s">
        <v>36</v>
      </c>
      <c r="L33" s="164">
        <v>0</v>
      </c>
      <c r="M33" s="163"/>
      <c r="N33" s="163"/>
      <c r="O33" s="163"/>
      <c r="P33" s="163"/>
      <c r="Q33" s="31"/>
      <c r="R33" s="31"/>
      <c r="S33" s="31"/>
      <c r="T33" s="31"/>
      <c r="U33" s="31"/>
      <c r="V33" s="31"/>
      <c r="W33" s="162">
        <f>ROUND(BD94, 2)</f>
        <v>0</v>
      </c>
      <c r="X33" s="163"/>
      <c r="Y33" s="163"/>
      <c r="Z33" s="163"/>
      <c r="AA33" s="163"/>
      <c r="AB33" s="163"/>
      <c r="AC33" s="163"/>
      <c r="AD33" s="163"/>
      <c r="AE33" s="163"/>
      <c r="AF33" s="31"/>
      <c r="AG33" s="31"/>
      <c r="AH33" s="31"/>
      <c r="AI33" s="31"/>
      <c r="AJ33" s="31"/>
      <c r="AK33" s="162">
        <v>0</v>
      </c>
      <c r="AL33" s="163"/>
      <c r="AM33" s="163"/>
      <c r="AN33" s="163"/>
      <c r="AO33" s="163"/>
      <c r="AP33" s="31"/>
      <c r="AQ33" s="31"/>
      <c r="AR33" s="32"/>
      <c r="AS33" s="31"/>
      <c r="AT33" s="31"/>
      <c r="AU33" s="31"/>
      <c r="AV33" s="31"/>
      <c r="AW33" s="31"/>
      <c r="AX33" s="31"/>
      <c r="AY33" s="31"/>
      <c r="AZ33" s="31"/>
    </row>
    <row r="34" spans="2:52" s="1" customFormat="1" ht="6.9" customHeight="1">
      <c r="B34" s="25"/>
      <c r="AR34" s="25"/>
    </row>
    <row r="35" spans="2:52" s="1" customFormat="1" ht="25.95" customHeight="1">
      <c r="B35" s="25"/>
      <c r="C35" s="33"/>
      <c r="D35" s="34" t="s">
        <v>37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38</v>
      </c>
      <c r="U35" s="35"/>
      <c r="V35" s="35"/>
      <c r="W35" s="35"/>
      <c r="X35" s="165" t="s">
        <v>39</v>
      </c>
      <c r="Y35" s="166"/>
      <c r="Z35" s="166"/>
      <c r="AA35" s="166"/>
      <c r="AB35" s="166"/>
      <c r="AC35" s="35"/>
      <c r="AD35" s="35"/>
      <c r="AE35" s="35"/>
      <c r="AF35" s="35"/>
      <c r="AG35" s="35"/>
      <c r="AH35" s="35"/>
      <c r="AI35" s="35"/>
      <c r="AJ35" s="35"/>
      <c r="AK35" s="167">
        <f>SUM(AK26:AK33)</f>
        <v>4829.7300000000005</v>
      </c>
      <c r="AL35" s="166"/>
      <c r="AM35" s="166"/>
      <c r="AN35" s="166"/>
      <c r="AO35" s="168"/>
      <c r="AP35" s="33"/>
      <c r="AQ35" s="33"/>
      <c r="AR35" s="25"/>
    </row>
    <row r="36" spans="2:52" s="1" customFormat="1" ht="6.9" customHeight="1">
      <c r="B36" s="25"/>
      <c r="AR36" s="25"/>
    </row>
    <row r="37" spans="2:52" s="1" customFormat="1" ht="14.4" customHeight="1">
      <c r="B37" s="25"/>
      <c r="AR37" s="25"/>
    </row>
    <row r="38" spans="2:52" ht="14.4" customHeight="1">
      <c r="B38" s="16"/>
      <c r="AR38" s="16"/>
    </row>
    <row r="39" spans="2:52" ht="14.4" customHeight="1">
      <c r="B39" s="16"/>
      <c r="AR39" s="16"/>
    </row>
    <row r="40" spans="2:52" ht="14.4" customHeight="1">
      <c r="B40" s="16"/>
      <c r="AR40" s="16"/>
    </row>
    <row r="41" spans="2:52" ht="14.4" customHeight="1">
      <c r="B41" s="16"/>
      <c r="AR41" s="16"/>
    </row>
    <row r="42" spans="2:52" ht="14.4" customHeight="1">
      <c r="B42" s="16"/>
      <c r="AR42" s="16"/>
    </row>
    <row r="43" spans="2:52" ht="14.4" customHeight="1">
      <c r="B43" s="16"/>
      <c r="AR43" s="16"/>
    </row>
    <row r="44" spans="2:52" ht="14.4" customHeight="1">
      <c r="B44" s="16"/>
      <c r="AR44" s="16"/>
    </row>
    <row r="45" spans="2:52" ht="14.4" customHeight="1">
      <c r="B45" s="16"/>
      <c r="AR45" s="16"/>
    </row>
    <row r="46" spans="2:52" ht="14.4" customHeight="1">
      <c r="B46" s="16"/>
      <c r="AR46" s="16"/>
    </row>
    <row r="47" spans="2:52" ht="14.4" customHeight="1">
      <c r="B47" s="16"/>
      <c r="AR47" s="16"/>
    </row>
    <row r="48" spans="2:52" ht="14.4" customHeight="1">
      <c r="B48" s="16"/>
      <c r="AR48" s="16"/>
    </row>
    <row r="49" spans="2:44" s="1" customFormat="1" ht="14.4" customHeight="1">
      <c r="B49" s="25"/>
      <c r="D49" s="37" t="s">
        <v>40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41</v>
      </c>
      <c r="AI49" s="38"/>
      <c r="AJ49" s="38"/>
      <c r="AK49" s="38"/>
      <c r="AL49" s="38"/>
      <c r="AM49" s="38"/>
      <c r="AN49" s="38"/>
      <c r="AO49" s="38"/>
      <c r="AR49" s="25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3.2">
      <c r="B60" s="25"/>
      <c r="D60" s="39" t="s">
        <v>42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9" t="s">
        <v>43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9" t="s">
        <v>42</v>
      </c>
      <c r="AI60" s="27"/>
      <c r="AJ60" s="27"/>
      <c r="AK60" s="27"/>
      <c r="AL60" s="27"/>
      <c r="AM60" s="39" t="s">
        <v>43</v>
      </c>
      <c r="AN60" s="27"/>
      <c r="AO60" s="27"/>
      <c r="AR60" s="25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3.2">
      <c r="B64" s="25"/>
      <c r="D64" s="37" t="s">
        <v>44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45</v>
      </c>
      <c r="AI64" s="38"/>
      <c r="AJ64" s="38"/>
      <c r="AK64" s="38"/>
      <c r="AL64" s="38"/>
      <c r="AM64" s="38"/>
      <c r="AN64" s="38"/>
      <c r="AO64" s="38"/>
      <c r="AR64" s="25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3.2">
      <c r="B75" s="25"/>
      <c r="D75" s="39" t="s">
        <v>42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9" t="s">
        <v>43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9" t="s">
        <v>42</v>
      </c>
      <c r="AI75" s="27"/>
      <c r="AJ75" s="27"/>
      <c r="AK75" s="27"/>
      <c r="AL75" s="27"/>
      <c r="AM75" s="39" t="s">
        <v>43</v>
      </c>
      <c r="AN75" s="27"/>
      <c r="AO75" s="27"/>
      <c r="AR75" s="25"/>
    </row>
    <row r="76" spans="2:44" s="1" customFormat="1">
      <c r="B76" s="25"/>
      <c r="AR76" s="25"/>
    </row>
    <row r="77" spans="2:44" s="1" customFormat="1" ht="6.9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5"/>
    </row>
    <row r="81" spans="1:91" s="1" customFormat="1" ht="6.9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5"/>
    </row>
    <row r="82" spans="1:91" s="1" customFormat="1" ht="24.9" customHeight="1">
      <c r="B82" s="25"/>
      <c r="C82" s="17" t="s">
        <v>46</v>
      </c>
      <c r="AR82" s="25"/>
    </row>
    <row r="83" spans="1:91" s="1" customFormat="1" ht="6.9" customHeight="1">
      <c r="B83" s="25"/>
      <c r="AR83" s="25"/>
    </row>
    <row r="84" spans="1:91" s="3" customFormat="1" ht="12" customHeight="1">
      <c r="B84" s="44"/>
      <c r="C84" s="22" t="s">
        <v>11</v>
      </c>
      <c r="L84" s="3">
        <f>K5</f>
        <v>0</v>
      </c>
      <c r="AR84" s="44"/>
    </row>
    <row r="85" spans="1:91" s="4" customFormat="1" ht="36.9" customHeight="1">
      <c r="B85" s="45"/>
      <c r="C85" s="46" t="s">
        <v>12</v>
      </c>
      <c r="L85" s="153" t="str">
        <f>K6</f>
        <v>Oprava havarijného stavu- prasknuté potrubie prívodu vody a kanalizácie</v>
      </c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R85" s="45"/>
    </row>
    <row r="86" spans="1:91" s="1" customFormat="1" ht="6.9" customHeight="1">
      <c r="B86" s="25"/>
      <c r="AR86" s="25"/>
    </row>
    <row r="87" spans="1:91" s="1" customFormat="1" ht="12" customHeight="1">
      <c r="B87" s="25"/>
      <c r="C87" s="22" t="s">
        <v>15</v>
      </c>
      <c r="L87" s="47" t="str">
        <f>IF(K8="","",K8)</f>
        <v>Prešov</v>
      </c>
      <c r="AI87" s="22" t="s">
        <v>17</v>
      </c>
      <c r="AM87" s="155">
        <f>IF(AN8= "","",AN8)</f>
        <v>46217</v>
      </c>
      <c r="AN87" s="155"/>
      <c r="AR87" s="25"/>
    </row>
    <row r="88" spans="1:91" s="1" customFormat="1" ht="6.9" customHeight="1">
      <c r="B88" s="25"/>
      <c r="AR88" s="25"/>
    </row>
    <row r="89" spans="1:91" s="1" customFormat="1" ht="15.15" customHeight="1">
      <c r="B89" s="25"/>
      <c r="C89" s="22" t="s">
        <v>18</v>
      </c>
      <c r="L89" s="3" t="str">
        <f>IF(E11= "","",E11)</f>
        <v>Stredná odborná škola gastronómie a služieb, Prešov</v>
      </c>
      <c r="AI89" s="22" t="s">
        <v>23</v>
      </c>
      <c r="AM89" s="156" t="str">
        <f>IF(E17="","",E17)</f>
        <v xml:space="preserve"> </v>
      </c>
      <c r="AN89" s="157"/>
      <c r="AO89" s="157"/>
      <c r="AP89" s="157"/>
      <c r="AR89" s="25"/>
      <c r="AS89" s="158" t="s">
        <v>47</v>
      </c>
      <c r="AT89" s="159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15" customHeight="1">
      <c r="B90" s="25"/>
      <c r="C90" s="22" t="s">
        <v>22</v>
      </c>
      <c r="L90" s="3" t="str">
        <f>IF(E14="","",E14)</f>
        <v>StavStar s.r.o., Hlavná 59/42, 053 05 Granč - Petrovce</v>
      </c>
      <c r="AI90" s="22" t="s">
        <v>25</v>
      </c>
      <c r="AM90" s="156" t="str">
        <f>IF(E20="","",E20)</f>
        <v xml:space="preserve"> </v>
      </c>
      <c r="AN90" s="157"/>
      <c r="AO90" s="157"/>
      <c r="AP90" s="157"/>
      <c r="AR90" s="25"/>
      <c r="AS90" s="160"/>
      <c r="AT90" s="161"/>
      <c r="BD90" s="52"/>
    </row>
    <row r="91" spans="1:91" s="1" customFormat="1" ht="10.95" customHeight="1">
      <c r="B91" s="25"/>
      <c r="AR91" s="25"/>
      <c r="AS91" s="160"/>
      <c r="AT91" s="161"/>
      <c r="BD91" s="52"/>
    </row>
    <row r="92" spans="1:91" s="1" customFormat="1" ht="29.25" customHeight="1">
      <c r="B92" s="25"/>
      <c r="C92" s="171" t="s">
        <v>48</v>
      </c>
      <c r="D92" s="172"/>
      <c r="E92" s="172"/>
      <c r="F92" s="172"/>
      <c r="G92" s="172"/>
      <c r="H92" s="53"/>
      <c r="I92" s="173" t="s">
        <v>49</v>
      </c>
      <c r="J92" s="172"/>
      <c r="K92" s="172"/>
      <c r="L92" s="172"/>
      <c r="M92" s="172"/>
      <c r="N92" s="172"/>
      <c r="O92" s="172"/>
      <c r="P92" s="172"/>
      <c r="Q92" s="172"/>
      <c r="R92" s="172"/>
      <c r="S92" s="172"/>
      <c r="T92" s="172"/>
      <c r="U92" s="172"/>
      <c r="V92" s="172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4" t="s">
        <v>50</v>
      </c>
      <c r="AH92" s="172"/>
      <c r="AI92" s="172"/>
      <c r="AJ92" s="172"/>
      <c r="AK92" s="172"/>
      <c r="AL92" s="172"/>
      <c r="AM92" s="172"/>
      <c r="AN92" s="173" t="s">
        <v>51</v>
      </c>
      <c r="AO92" s="172"/>
      <c r="AP92" s="175"/>
      <c r="AQ92" s="54" t="s">
        <v>52</v>
      </c>
      <c r="AR92" s="25"/>
      <c r="AS92" s="55" t="s">
        <v>53</v>
      </c>
      <c r="AT92" s="56" t="s">
        <v>54</v>
      </c>
      <c r="AU92" s="56" t="s">
        <v>55</v>
      </c>
      <c r="AV92" s="56" t="s">
        <v>56</v>
      </c>
      <c r="AW92" s="56" t="s">
        <v>57</v>
      </c>
      <c r="AX92" s="56" t="s">
        <v>58</v>
      </c>
      <c r="AY92" s="56" t="s">
        <v>59</v>
      </c>
      <c r="AZ92" s="56" t="s">
        <v>60</v>
      </c>
      <c r="BA92" s="56" t="s">
        <v>61</v>
      </c>
      <c r="BB92" s="56" t="s">
        <v>62</v>
      </c>
      <c r="BC92" s="56" t="s">
        <v>63</v>
      </c>
      <c r="BD92" s="57" t="s">
        <v>64</v>
      </c>
    </row>
    <row r="93" spans="1:91" s="1" customFormat="1" ht="10.95" customHeight="1">
      <c r="B93" s="25"/>
      <c r="AR93" s="25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" customHeight="1">
      <c r="B94" s="59"/>
      <c r="C94" s="60" t="s">
        <v>65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176">
        <f>ROUND(SUM(AG95:AG95),2)</f>
        <v>3926.61</v>
      </c>
      <c r="AH94" s="176"/>
      <c r="AI94" s="176"/>
      <c r="AJ94" s="176"/>
      <c r="AK94" s="176"/>
      <c r="AL94" s="176"/>
      <c r="AM94" s="176"/>
      <c r="AN94" s="177">
        <f>SUM(AG94,AT94)</f>
        <v>4829.7300000000005</v>
      </c>
      <c r="AO94" s="177"/>
      <c r="AP94" s="177"/>
      <c r="AQ94" s="63" t="s">
        <v>1</v>
      </c>
      <c r="AR94" s="59"/>
      <c r="AS94" s="64">
        <f>ROUND(SUM(AS95:AS95),2)</f>
        <v>0</v>
      </c>
      <c r="AT94" s="65">
        <f>ROUND(SUM(AV94:AW94),2)</f>
        <v>903.12</v>
      </c>
      <c r="AU94" s="66" t="e">
        <f>ROUND(SUM(AU95:AU95),5)</f>
        <v>#REF!</v>
      </c>
      <c r="AV94" s="65">
        <f>ROUND(AZ94*L29,2)</f>
        <v>0</v>
      </c>
      <c r="AW94" s="65">
        <f>ROUND(BA94*L30,2)</f>
        <v>903.12</v>
      </c>
      <c r="AX94" s="65">
        <f>ROUND(BB94*L29,2)</f>
        <v>0</v>
      </c>
      <c r="AY94" s="65">
        <f>ROUND(BC94*L30,2)</f>
        <v>0</v>
      </c>
      <c r="AZ94" s="65">
        <f>ROUND(SUM(AZ95:AZ95),2)</f>
        <v>0</v>
      </c>
      <c r="BA94" s="65">
        <f>ROUND(SUM(BA95:BA95),2)</f>
        <v>3926.61</v>
      </c>
      <c r="BB94" s="65">
        <f>ROUND(SUM(BB95:BB95),2)</f>
        <v>0</v>
      </c>
      <c r="BC94" s="65">
        <f>ROUND(SUM(BC95:BC95),2)</f>
        <v>0</v>
      </c>
      <c r="BD94" s="67">
        <f>ROUND(SUM(BD95:BD95),2)</f>
        <v>0</v>
      </c>
      <c r="BS94" s="68" t="s">
        <v>66</v>
      </c>
      <c r="BT94" s="68" t="s">
        <v>67</v>
      </c>
      <c r="BU94" s="69" t="s">
        <v>68</v>
      </c>
      <c r="BV94" s="68" t="s">
        <v>69</v>
      </c>
      <c r="BW94" s="68" t="s">
        <v>4</v>
      </c>
      <c r="BX94" s="68" t="s">
        <v>70</v>
      </c>
      <c r="CL94" s="68" t="s">
        <v>1</v>
      </c>
    </row>
    <row r="95" spans="1:91" s="6" customFormat="1" ht="16.5" customHeight="1">
      <c r="A95" s="70" t="s">
        <v>71</v>
      </c>
      <c r="B95" s="71"/>
      <c r="C95" s="72"/>
      <c r="D95" s="152" t="s">
        <v>72</v>
      </c>
      <c r="E95" s="152"/>
      <c r="F95" s="152"/>
      <c r="G95" s="152"/>
      <c r="H95" s="152"/>
      <c r="I95" s="73"/>
      <c r="J95" s="152" t="s">
        <v>155</v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  <c r="U95" s="152"/>
      <c r="V95" s="152"/>
      <c r="W95" s="152"/>
      <c r="X95" s="152"/>
      <c r="Y95" s="152"/>
      <c r="Z95" s="152"/>
      <c r="AA95" s="152"/>
      <c r="AB95" s="152"/>
      <c r="AC95" s="152"/>
      <c r="AD95" s="152"/>
      <c r="AE95" s="152"/>
      <c r="AF95" s="152"/>
      <c r="AG95" s="150">
        <f>'01 - Stavebná časť'!J30</f>
        <v>3926.61</v>
      </c>
      <c r="AH95" s="151"/>
      <c r="AI95" s="151"/>
      <c r="AJ95" s="151"/>
      <c r="AK95" s="151"/>
      <c r="AL95" s="151"/>
      <c r="AM95" s="151"/>
      <c r="AN95" s="150">
        <f>SUM(AG95,AT95)</f>
        <v>4829.7300000000005</v>
      </c>
      <c r="AO95" s="151"/>
      <c r="AP95" s="151"/>
      <c r="AQ95" s="74" t="s">
        <v>73</v>
      </c>
      <c r="AR95" s="71"/>
      <c r="AS95" s="75">
        <v>0</v>
      </c>
      <c r="AT95" s="76">
        <f>ROUND(SUM(AV95:AW95),2)</f>
        <v>903.12</v>
      </c>
      <c r="AU95" s="77" t="e">
        <f>'01 - Stavebná časť'!P118</f>
        <v>#REF!</v>
      </c>
      <c r="AV95" s="76">
        <f>'01 - Stavebná časť'!J33</f>
        <v>0</v>
      </c>
      <c r="AW95" s="76">
        <f>'01 - Stavebná časť'!J34</f>
        <v>903.12</v>
      </c>
      <c r="AX95" s="76">
        <f>'01 - Stavebná časť'!J35</f>
        <v>0</v>
      </c>
      <c r="AY95" s="76">
        <f>'01 - Stavebná časť'!J36</f>
        <v>0</v>
      </c>
      <c r="AZ95" s="76">
        <f>'01 - Stavebná časť'!F33</f>
        <v>0</v>
      </c>
      <c r="BA95" s="76">
        <f>'01 - Stavebná časť'!F34</f>
        <v>3926.61</v>
      </c>
      <c r="BB95" s="76">
        <f>'01 - Stavebná časť'!F35</f>
        <v>0</v>
      </c>
      <c r="BC95" s="76">
        <f>'01 - Stavebná časť'!F36</f>
        <v>0</v>
      </c>
      <c r="BD95" s="78">
        <f>'01 - Stavebná časť'!F37</f>
        <v>0</v>
      </c>
      <c r="BT95" s="79" t="s">
        <v>74</v>
      </c>
      <c r="BV95" s="79" t="s">
        <v>69</v>
      </c>
      <c r="BW95" s="79" t="s">
        <v>75</v>
      </c>
      <c r="BX95" s="79" t="s">
        <v>4</v>
      </c>
      <c r="CL95" s="79" t="s">
        <v>1</v>
      </c>
      <c r="CM95" s="79" t="s">
        <v>67</v>
      </c>
    </row>
    <row r="96" spans="1:91" s="1" customFormat="1" ht="30" customHeight="1">
      <c r="B96" s="25"/>
      <c r="AR96" s="25"/>
    </row>
    <row r="97" spans="2:44" s="1" customFormat="1" ht="6.9" customHeight="1"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5"/>
    </row>
  </sheetData>
  <mergeCells count="40">
    <mergeCell ref="K5:AJ5"/>
    <mergeCell ref="K6:AJ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5" location="'01 - Stavebná časť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36"/>
  <sheetViews>
    <sheetView showGridLines="0" workbookViewId="0">
      <selection activeCell="D133" sqref="D133"/>
    </sheetView>
  </sheetViews>
  <sheetFormatPr defaultRowHeight="10.199999999999999"/>
  <cols>
    <col min="1" max="1" width="8.28515625" customWidth="1"/>
    <col min="2" max="2" width="1.140625" customWidth="1"/>
    <col min="3" max="3" width="4.140625" customWidth="1"/>
    <col min="4" max="4" width="4.28515625" customWidth="1"/>
    <col min="5" max="5" width="17.140625" customWidth="1"/>
    <col min="6" max="6" width="50.85546875" customWidth="1"/>
    <col min="7" max="7" width="7.42578125" customWidth="1"/>
    <col min="8" max="8" width="14" customWidth="1"/>
    <col min="9" max="9" width="15.85546875" customWidth="1"/>
    <col min="10" max="10" width="22.28515625" customWidth="1"/>
    <col min="11" max="11" width="22.28515625" hidden="1" customWidth="1"/>
    <col min="12" max="12" width="9.28515625" customWidth="1"/>
    <col min="13" max="13" width="10.85546875" hidden="1" customWidth="1"/>
    <col min="14" max="14" width="9.28515625" hidden="1"/>
    <col min="15" max="20" width="14.140625" hidden="1" customWidth="1"/>
    <col min="21" max="21" width="16.28515625" hidden="1" customWidth="1"/>
    <col min="22" max="22" width="12.28515625" customWidth="1"/>
    <col min="23" max="23" width="16.28515625" customWidth="1"/>
    <col min="24" max="24" width="12.28515625" customWidth="1"/>
    <col min="25" max="25" width="15" customWidth="1"/>
    <col min="26" max="26" width="11" customWidth="1"/>
    <col min="27" max="27" width="15" customWidth="1"/>
    <col min="28" max="28" width="16.28515625" customWidth="1"/>
    <col min="29" max="29" width="11" customWidth="1"/>
    <col min="30" max="30" width="15" customWidth="1"/>
    <col min="31" max="31" width="16.28515625" customWidth="1"/>
    <col min="44" max="65" width="9.28515625" hidden="1"/>
  </cols>
  <sheetData>
    <row r="2" spans="2:46" ht="36.9" customHeight="1">
      <c r="L2" s="148" t="s">
        <v>5</v>
      </c>
      <c r="M2" s="149"/>
      <c r="N2" s="149"/>
      <c r="O2" s="149"/>
      <c r="P2" s="149"/>
      <c r="Q2" s="149"/>
      <c r="R2" s="149"/>
      <c r="S2" s="149"/>
      <c r="T2" s="149"/>
      <c r="U2" s="149"/>
      <c r="V2" s="149"/>
      <c r="AT2" s="13" t="s">
        <v>75</v>
      </c>
    </row>
    <row r="3" spans="2:46" ht="6.9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67</v>
      </c>
    </row>
    <row r="4" spans="2:46" ht="24.9" customHeight="1">
      <c r="B4" s="16"/>
      <c r="D4" s="17" t="s">
        <v>76</v>
      </c>
      <c r="L4" s="16"/>
      <c r="M4" s="80" t="s">
        <v>9</v>
      </c>
      <c r="AT4" s="13" t="s">
        <v>3</v>
      </c>
    </row>
    <row r="5" spans="2:46" ht="6.9" customHeight="1">
      <c r="B5" s="16"/>
      <c r="L5" s="16"/>
    </row>
    <row r="6" spans="2:46" ht="12" customHeight="1">
      <c r="B6" s="16"/>
      <c r="D6" s="22" t="s">
        <v>12</v>
      </c>
      <c r="L6" s="16"/>
    </row>
    <row r="7" spans="2:46" ht="22.2" customHeight="1">
      <c r="B7" s="16"/>
      <c r="E7" s="186" t="str">
        <f>'Rekapitulácia stavby'!K6</f>
        <v>Oprava havarijného stavu- prasknuté potrubie prívodu vody a kanalizácie</v>
      </c>
      <c r="F7" s="187"/>
      <c r="G7" s="187"/>
      <c r="H7" s="187"/>
      <c r="L7" s="16"/>
    </row>
    <row r="8" spans="2:46" s="1" customFormat="1" ht="12" customHeight="1">
      <c r="B8" s="25"/>
      <c r="D8" s="22" t="s">
        <v>77</v>
      </c>
      <c r="L8" s="25"/>
    </row>
    <row r="9" spans="2:46" s="1" customFormat="1" ht="16.5" customHeight="1">
      <c r="B9" s="25"/>
      <c r="E9" s="153" t="s">
        <v>156</v>
      </c>
      <c r="F9" s="185"/>
      <c r="G9" s="185"/>
      <c r="H9" s="185"/>
      <c r="L9" s="25"/>
    </row>
    <row r="10" spans="2:46" s="1" customFormat="1">
      <c r="B10" s="25"/>
      <c r="L10" s="25"/>
    </row>
    <row r="11" spans="2:46" s="1" customFormat="1" ht="12" customHeight="1">
      <c r="B11" s="25"/>
      <c r="D11" s="22" t="s">
        <v>13</v>
      </c>
      <c r="F11" s="20" t="s">
        <v>1</v>
      </c>
      <c r="I11" s="22" t="s">
        <v>14</v>
      </c>
      <c r="J11" s="20" t="s">
        <v>1</v>
      </c>
      <c r="L11" s="25"/>
    </row>
    <row r="12" spans="2:46" s="1" customFormat="1" ht="12" customHeight="1">
      <c r="B12" s="25"/>
      <c r="D12" s="22" t="s">
        <v>15</v>
      </c>
      <c r="F12" s="20" t="s">
        <v>16</v>
      </c>
      <c r="I12" s="22" t="s">
        <v>17</v>
      </c>
      <c r="J12" s="48">
        <v>46217</v>
      </c>
      <c r="L12" s="25"/>
    </row>
    <row r="13" spans="2:46" s="1" customFormat="1" ht="10.95" customHeight="1">
      <c r="B13" s="25"/>
      <c r="L13" s="25"/>
    </row>
    <row r="14" spans="2:46" s="1" customFormat="1" ht="12" customHeight="1">
      <c r="B14" s="25"/>
      <c r="D14" s="22" t="s">
        <v>18</v>
      </c>
      <c r="I14" s="22" t="s">
        <v>19</v>
      </c>
      <c r="J14" s="20">
        <f>IF('Rekapitulácia stavby'!AN10="","",'Rekapitulácia stavby'!AN10)</f>
        <v>17078482</v>
      </c>
      <c r="L14" s="25"/>
    </row>
    <row r="15" spans="2:46" s="1" customFormat="1" ht="18" customHeight="1">
      <c r="B15" s="25"/>
      <c r="E15" s="20" t="str">
        <f>IF('Rekapitulácia stavby'!E11="","",'Rekapitulácia stavby'!E11)</f>
        <v>Stredná odborná škola gastronómie a služieb, Prešov</v>
      </c>
      <c r="I15" s="22" t="s">
        <v>21</v>
      </c>
      <c r="J15" s="20" t="str">
        <f>IF('Rekapitulácia stavby'!AN11="","",'Rekapitulácia stavby'!AN11)</f>
        <v/>
      </c>
      <c r="L15" s="25"/>
    </row>
    <row r="16" spans="2:46" s="1" customFormat="1" ht="6.9" customHeight="1">
      <c r="B16" s="25"/>
      <c r="L16" s="25"/>
    </row>
    <row r="17" spans="2:12" s="1" customFormat="1" ht="12" customHeight="1">
      <c r="B17" s="25"/>
      <c r="D17" s="22" t="s">
        <v>22</v>
      </c>
      <c r="I17" s="22" t="s">
        <v>19</v>
      </c>
      <c r="J17" s="20">
        <f>'Rekapitulácia stavby'!AN13</f>
        <v>47550571</v>
      </c>
      <c r="L17" s="25"/>
    </row>
    <row r="18" spans="2:12" s="1" customFormat="1" ht="18" customHeight="1">
      <c r="B18" s="25"/>
      <c r="E18" s="179" t="str">
        <f>'Rekapitulácia stavby'!E14</f>
        <v>StavStar s.r.o., Hlavná 59/42, 053 05 Granč - Petrovce</v>
      </c>
      <c r="F18" s="179"/>
      <c r="G18" s="179"/>
      <c r="H18" s="179"/>
      <c r="I18" s="22" t="s">
        <v>21</v>
      </c>
      <c r="J18" s="20" t="str">
        <f>'Rekapitulácia stavby'!AN14</f>
        <v>SK202 398 4193</v>
      </c>
      <c r="L18" s="25"/>
    </row>
    <row r="19" spans="2:12" s="1" customFormat="1" ht="6.9" customHeight="1">
      <c r="B19" s="25"/>
      <c r="L19" s="25"/>
    </row>
    <row r="20" spans="2:12" s="1" customFormat="1" ht="12" customHeight="1">
      <c r="B20" s="25"/>
      <c r="D20" s="22" t="s">
        <v>23</v>
      </c>
      <c r="I20" s="22" t="s">
        <v>19</v>
      </c>
      <c r="J20" s="20" t="str">
        <f>IF('Rekapitulácia stavby'!AN16="","",'Rekapitulácia stavby'!AN16)</f>
        <v/>
      </c>
      <c r="L20" s="25"/>
    </row>
    <row r="21" spans="2:12" s="1" customFormat="1" ht="18" customHeight="1">
      <c r="B21" s="25"/>
      <c r="E21" s="20" t="str">
        <f>IF('Rekapitulácia stavby'!E17="","",'Rekapitulácia stavby'!E17)</f>
        <v xml:space="preserve"> </v>
      </c>
      <c r="I21" s="22" t="s">
        <v>21</v>
      </c>
      <c r="J21" s="20" t="str">
        <f>IF('Rekapitulácia stavby'!AN17="","",'Rekapitulácia stavby'!AN17)</f>
        <v/>
      </c>
      <c r="L21" s="25"/>
    </row>
    <row r="22" spans="2:12" s="1" customFormat="1" ht="6.9" customHeight="1">
      <c r="B22" s="25"/>
      <c r="L22" s="25"/>
    </row>
    <row r="23" spans="2:12" s="1" customFormat="1" ht="12" customHeight="1">
      <c r="B23" s="25"/>
      <c r="D23" s="22" t="s">
        <v>25</v>
      </c>
      <c r="I23" s="22" t="s">
        <v>19</v>
      </c>
      <c r="J23" s="20" t="str">
        <f>IF('Rekapitulácia stavby'!AN19="","",'Rekapitulácia stavby'!AN19)</f>
        <v/>
      </c>
      <c r="L23" s="25"/>
    </row>
    <row r="24" spans="2:12" s="1" customFormat="1" ht="18" customHeight="1">
      <c r="B24" s="25"/>
      <c r="E24" s="20" t="str">
        <f>IF('Rekapitulácia stavby'!E20="","",'Rekapitulácia stavby'!E20)</f>
        <v xml:space="preserve"> </v>
      </c>
      <c r="I24" s="22" t="s">
        <v>21</v>
      </c>
      <c r="J24" s="20" t="str">
        <f>IF('Rekapitulácia stavby'!AN20="","",'Rekapitulácia stavby'!AN20)</f>
        <v/>
      </c>
      <c r="L24" s="25"/>
    </row>
    <row r="25" spans="2:12" s="1" customFormat="1" ht="6.9" customHeight="1">
      <c r="B25" s="25"/>
      <c r="L25" s="25"/>
    </row>
    <row r="26" spans="2:12" s="1" customFormat="1" ht="12" customHeight="1">
      <c r="B26" s="25"/>
      <c r="D26" s="22" t="s">
        <v>26</v>
      </c>
      <c r="L26" s="25"/>
    </row>
    <row r="27" spans="2:12" s="7" customFormat="1" ht="16.5" customHeight="1">
      <c r="B27" s="81"/>
      <c r="E27" s="181" t="s">
        <v>1</v>
      </c>
      <c r="F27" s="181"/>
      <c r="G27" s="181"/>
      <c r="H27" s="181"/>
      <c r="L27" s="81"/>
    </row>
    <row r="28" spans="2:12" s="1" customFormat="1" ht="6.9" customHeight="1">
      <c r="B28" s="25"/>
      <c r="L28" s="25"/>
    </row>
    <row r="29" spans="2:12" s="1" customFormat="1" ht="6.9" customHeight="1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25.5" customHeight="1">
      <c r="B30" s="25"/>
      <c r="D30" s="82" t="s">
        <v>27</v>
      </c>
      <c r="J30" s="62">
        <f>ROUND(J118, 2)</f>
        <v>3926.61</v>
      </c>
      <c r="L30" s="25"/>
    </row>
    <row r="31" spans="2:12" s="1" customFormat="1" ht="6.9" customHeight="1">
      <c r="B31" s="25"/>
      <c r="D31" s="49"/>
      <c r="E31" s="49"/>
      <c r="F31" s="49"/>
      <c r="G31" s="49"/>
      <c r="H31" s="49"/>
      <c r="I31" s="49"/>
      <c r="J31" s="49"/>
      <c r="K31" s="49"/>
      <c r="L31" s="25"/>
    </row>
    <row r="32" spans="2:12" s="1" customFormat="1" ht="14.4" customHeight="1">
      <c r="B32" s="25"/>
      <c r="F32" s="28" t="s">
        <v>29</v>
      </c>
      <c r="I32" s="28" t="s">
        <v>28</v>
      </c>
      <c r="J32" s="28" t="s">
        <v>30</v>
      </c>
      <c r="L32" s="25"/>
    </row>
    <row r="33" spans="2:12" s="1" customFormat="1" ht="14.4" customHeight="1">
      <c r="B33" s="25"/>
      <c r="D33" s="51" t="s">
        <v>31</v>
      </c>
      <c r="E33" s="30" t="s">
        <v>32</v>
      </c>
      <c r="F33" s="83">
        <f>ROUND((SUM(BE118:BE135)),  2)</f>
        <v>0</v>
      </c>
      <c r="G33" s="84"/>
      <c r="H33" s="84"/>
      <c r="I33" s="85">
        <v>0.23</v>
      </c>
      <c r="J33" s="83">
        <f>ROUND(((SUM(BE118:BE135))*I33),  2)</f>
        <v>0</v>
      </c>
      <c r="L33" s="25"/>
    </row>
    <row r="34" spans="2:12" s="1" customFormat="1" ht="14.4" customHeight="1">
      <c r="B34" s="25"/>
      <c r="E34" s="30" t="s">
        <v>33</v>
      </c>
      <c r="F34" s="86">
        <f>ROUND((SUM(BF118:BF135)),  2)</f>
        <v>3926.61</v>
      </c>
      <c r="I34" s="87">
        <v>0.23</v>
      </c>
      <c r="J34" s="86">
        <f>ROUND(((SUM(BF118:BF135))*I34),  2)</f>
        <v>903.12</v>
      </c>
      <c r="L34" s="25"/>
    </row>
    <row r="35" spans="2:12" s="1" customFormat="1" ht="14.4" hidden="1" customHeight="1">
      <c r="B35" s="25"/>
      <c r="E35" s="22" t="s">
        <v>34</v>
      </c>
      <c r="F35" s="86">
        <f>ROUND((SUM(BG118:BG135)),  2)</f>
        <v>0</v>
      </c>
      <c r="I35" s="87">
        <v>0.23</v>
      </c>
      <c r="J35" s="86">
        <f>0</f>
        <v>0</v>
      </c>
      <c r="L35" s="25"/>
    </row>
    <row r="36" spans="2:12" s="1" customFormat="1" ht="14.4" hidden="1" customHeight="1">
      <c r="B36" s="25"/>
      <c r="E36" s="22" t="s">
        <v>35</v>
      </c>
      <c r="F36" s="86">
        <f>ROUND((SUM(BH118:BH135)),  2)</f>
        <v>0</v>
      </c>
      <c r="I36" s="87">
        <v>0.23</v>
      </c>
      <c r="J36" s="86">
        <f>0</f>
        <v>0</v>
      </c>
      <c r="L36" s="25"/>
    </row>
    <row r="37" spans="2:12" s="1" customFormat="1" ht="14.4" hidden="1" customHeight="1">
      <c r="B37" s="25"/>
      <c r="E37" s="30" t="s">
        <v>36</v>
      </c>
      <c r="F37" s="83">
        <f>ROUND((SUM(BI118:BI135)),  2)</f>
        <v>0</v>
      </c>
      <c r="G37" s="84"/>
      <c r="H37" s="84"/>
      <c r="I37" s="85">
        <v>0</v>
      </c>
      <c r="J37" s="83">
        <f>0</f>
        <v>0</v>
      </c>
      <c r="L37" s="25"/>
    </row>
    <row r="38" spans="2:12" s="1" customFormat="1" ht="6.9" customHeight="1">
      <c r="B38" s="25"/>
      <c r="L38" s="25"/>
    </row>
    <row r="39" spans="2:12" s="1" customFormat="1" ht="25.5" customHeight="1">
      <c r="B39" s="25"/>
      <c r="C39" s="88"/>
      <c r="D39" s="89" t="s">
        <v>37</v>
      </c>
      <c r="E39" s="53"/>
      <c r="F39" s="53"/>
      <c r="G39" s="90" t="s">
        <v>38</v>
      </c>
      <c r="H39" s="91" t="s">
        <v>39</v>
      </c>
      <c r="I39" s="53"/>
      <c r="J39" s="92">
        <f>SUM(J30:J37)</f>
        <v>4829.7300000000005</v>
      </c>
      <c r="K39" s="93"/>
      <c r="L39" s="25"/>
    </row>
    <row r="40" spans="2:12" s="1" customFormat="1" ht="14.4" customHeight="1">
      <c r="B40" s="25"/>
      <c r="L40" s="25"/>
    </row>
    <row r="41" spans="2:12" ht="14.4" customHeight="1">
      <c r="B41" s="16"/>
      <c r="L41" s="16"/>
    </row>
    <row r="42" spans="2:12" ht="14.4" customHeight="1">
      <c r="B42" s="16"/>
      <c r="L42" s="16"/>
    </row>
    <row r="43" spans="2:12" ht="14.4" customHeight="1">
      <c r="B43" s="16"/>
      <c r="L43" s="16"/>
    </row>
    <row r="44" spans="2:12" ht="14.4" customHeight="1">
      <c r="B44" s="16"/>
      <c r="L44" s="16"/>
    </row>
    <row r="45" spans="2:12" ht="14.4" customHeight="1">
      <c r="B45" s="16"/>
      <c r="L45" s="16"/>
    </row>
    <row r="46" spans="2:12" ht="14.4" customHeight="1">
      <c r="B46" s="16"/>
      <c r="L46" s="16"/>
    </row>
    <row r="47" spans="2:12" ht="14.4" customHeight="1">
      <c r="B47" s="16"/>
      <c r="L47" s="16"/>
    </row>
    <row r="48" spans="2:12" ht="14.4" customHeight="1">
      <c r="B48" s="16"/>
      <c r="L48" s="16"/>
    </row>
    <row r="49" spans="2:12" ht="14.4" customHeight="1">
      <c r="B49" s="16"/>
      <c r="L49" s="16"/>
    </row>
    <row r="50" spans="2:12" s="1" customFormat="1" ht="14.4" customHeight="1">
      <c r="B50" s="25"/>
      <c r="D50" s="37" t="s">
        <v>40</v>
      </c>
      <c r="E50" s="38"/>
      <c r="F50" s="38"/>
      <c r="G50" s="37" t="s">
        <v>41</v>
      </c>
      <c r="H50" s="38"/>
      <c r="I50" s="38"/>
      <c r="J50" s="38"/>
      <c r="K50" s="38"/>
      <c r="L50" s="25"/>
    </row>
    <row r="51" spans="2:12">
      <c r="B51" s="16"/>
      <c r="L51" s="16"/>
    </row>
    <row r="52" spans="2:12">
      <c r="B52" s="16"/>
      <c r="L52" s="16"/>
    </row>
    <row r="53" spans="2:12">
      <c r="B53" s="16"/>
      <c r="L53" s="16"/>
    </row>
    <row r="54" spans="2:12">
      <c r="B54" s="16"/>
      <c r="L54" s="16"/>
    </row>
    <row r="55" spans="2:12">
      <c r="B55" s="16"/>
      <c r="L55" s="16"/>
    </row>
    <row r="56" spans="2:12">
      <c r="B56" s="16"/>
      <c r="L56" s="16"/>
    </row>
    <row r="57" spans="2:12">
      <c r="B57" s="16"/>
      <c r="L57" s="16"/>
    </row>
    <row r="58" spans="2:12">
      <c r="B58" s="16"/>
      <c r="L58" s="16"/>
    </row>
    <row r="59" spans="2:12">
      <c r="B59" s="16"/>
      <c r="L59" s="16"/>
    </row>
    <row r="60" spans="2:12">
      <c r="B60" s="16"/>
      <c r="L60" s="16"/>
    </row>
    <row r="61" spans="2:12" s="1" customFormat="1" ht="13.2">
      <c r="B61" s="25"/>
      <c r="D61" s="39" t="s">
        <v>42</v>
      </c>
      <c r="E61" s="27"/>
      <c r="F61" s="94" t="s">
        <v>43</v>
      </c>
      <c r="G61" s="39" t="s">
        <v>42</v>
      </c>
      <c r="H61" s="27"/>
      <c r="I61" s="27"/>
      <c r="J61" s="95" t="s">
        <v>43</v>
      </c>
      <c r="K61" s="27"/>
      <c r="L61" s="25"/>
    </row>
    <row r="62" spans="2:12">
      <c r="B62" s="16"/>
      <c r="L62" s="16"/>
    </row>
    <row r="63" spans="2:12">
      <c r="B63" s="16"/>
      <c r="L63" s="16"/>
    </row>
    <row r="64" spans="2:12">
      <c r="B64" s="16"/>
      <c r="L64" s="16"/>
    </row>
    <row r="65" spans="2:12" s="1" customFormat="1" ht="13.2">
      <c r="B65" s="25"/>
      <c r="D65" s="37" t="s">
        <v>44</v>
      </c>
      <c r="E65" s="38"/>
      <c r="F65" s="38"/>
      <c r="G65" s="37" t="s">
        <v>45</v>
      </c>
      <c r="H65" s="38"/>
      <c r="I65" s="38"/>
      <c r="J65" s="38"/>
      <c r="K65" s="38"/>
      <c r="L65" s="25"/>
    </row>
    <row r="66" spans="2:12">
      <c r="B66" s="16"/>
      <c r="L66" s="16"/>
    </row>
    <row r="67" spans="2:12">
      <c r="B67" s="16"/>
      <c r="L67" s="16"/>
    </row>
    <row r="68" spans="2:12">
      <c r="B68" s="16"/>
      <c r="L68" s="16"/>
    </row>
    <row r="69" spans="2:12">
      <c r="B69" s="16"/>
      <c r="L69" s="16"/>
    </row>
    <row r="70" spans="2:12">
      <c r="B70" s="16"/>
      <c r="L70" s="16"/>
    </row>
    <row r="71" spans="2:12">
      <c r="B71" s="16"/>
      <c r="L71" s="16"/>
    </row>
    <row r="72" spans="2:12">
      <c r="B72" s="16"/>
      <c r="L72" s="16"/>
    </row>
    <row r="73" spans="2:12">
      <c r="B73" s="16"/>
      <c r="L73" s="16"/>
    </row>
    <row r="74" spans="2:12">
      <c r="B74" s="16"/>
      <c r="L74" s="16"/>
    </row>
    <row r="75" spans="2:12">
      <c r="B75" s="16"/>
      <c r="L75" s="16"/>
    </row>
    <row r="76" spans="2:12" s="1" customFormat="1" ht="13.2">
      <c r="B76" s="25"/>
      <c r="D76" s="39" t="s">
        <v>42</v>
      </c>
      <c r="E76" s="27"/>
      <c r="F76" s="94" t="s">
        <v>43</v>
      </c>
      <c r="G76" s="39" t="s">
        <v>42</v>
      </c>
      <c r="H76" s="27"/>
      <c r="I76" s="27"/>
      <c r="J76" s="95" t="s">
        <v>43</v>
      </c>
      <c r="K76" s="27"/>
      <c r="L76" s="25"/>
    </row>
    <row r="77" spans="2:12" s="1" customFormat="1" ht="14.4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81" spans="2:47" s="1" customFormat="1" ht="6.9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" customHeight="1">
      <c r="B82" s="25"/>
      <c r="C82" s="17" t="s">
        <v>78</v>
      </c>
      <c r="L82" s="25"/>
    </row>
    <row r="83" spans="2:47" s="1" customFormat="1" ht="6.9" customHeight="1">
      <c r="B83" s="25"/>
      <c r="L83" s="25"/>
    </row>
    <row r="84" spans="2:47" s="1" customFormat="1" ht="12" customHeight="1">
      <c r="B84" s="25"/>
      <c r="C84" s="22" t="s">
        <v>12</v>
      </c>
      <c r="L84" s="25"/>
    </row>
    <row r="85" spans="2:47" s="1" customFormat="1" ht="22.95" customHeight="1">
      <c r="B85" s="25"/>
      <c r="E85" s="186" t="str">
        <f>E7</f>
        <v>Oprava havarijného stavu- prasknuté potrubie prívodu vody a kanalizácie</v>
      </c>
      <c r="F85" s="187"/>
      <c r="G85" s="187"/>
      <c r="H85" s="187"/>
      <c r="L85" s="25"/>
    </row>
    <row r="86" spans="2:47" s="1" customFormat="1" ht="12" customHeight="1">
      <c r="B86" s="25"/>
      <c r="C86" s="22" t="s">
        <v>77</v>
      </c>
      <c r="L86" s="25"/>
    </row>
    <row r="87" spans="2:47" s="1" customFormat="1" ht="16.5" customHeight="1">
      <c r="B87" s="25"/>
      <c r="E87" s="153" t="str">
        <f>E9</f>
        <v>01 - Stavebná časť- naviac práce</v>
      </c>
      <c r="F87" s="185"/>
      <c r="G87" s="185"/>
      <c r="H87" s="185"/>
      <c r="L87" s="25"/>
    </row>
    <row r="88" spans="2:47" s="1" customFormat="1" ht="6.9" customHeight="1">
      <c r="B88" s="25"/>
      <c r="L88" s="25"/>
    </row>
    <row r="89" spans="2:47" s="1" customFormat="1" ht="12" customHeight="1">
      <c r="B89" s="25"/>
      <c r="C89" s="22" t="s">
        <v>15</v>
      </c>
      <c r="F89" s="20" t="str">
        <f>F12</f>
        <v>Prešov</v>
      </c>
      <c r="I89" s="22" t="s">
        <v>17</v>
      </c>
      <c r="J89" s="48">
        <f>IF(J12="","",J12)</f>
        <v>46217</v>
      </c>
      <c r="L89" s="25"/>
    </row>
    <row r="90" spans="2:47" s="1" customFormat="1" ht="6.9" customHeight="1">
      <c r="B90" s="25"/>
      <c r="L90" s="25"/>
    </row>
    <row r="91" spans="2:47" s="1" customFormat="1" ht="15.15" customHeight="1">
      <c r="B91" s="25"/>
      <c r="C91" s="22" t="s">
        <v>18</v>
      </c>
      <c r="F91" s="20" t="str">
        <f>E15</f>
        <v>Stredná odborná škola gastronómie a služieb, Prešov</v>
      </c>
      <c r="I91" s="22" t="s">
        <v>23</v>
      </c>
      <c r="J91" s="23" t="str">
        <f>E21</f>
        <v xml:space="preserve"> </v>
      </c>
      <c r="L91" s="25"/>
    </row>
    <row r="92" spans="2:47" s="1" customFormat="1" ht="15.15" customHeight="1">
      <c r="B92" s="25"/>
      <c r="C92" s="22" t="s">
        <v>22</v>
      </c>
      <c r="F92" s="20" t="str">
        <f>IF(E18="","",E18)</f>
        <v>StavStar s.r.o., Hlavná 59/42, 053 05 Granč - Petrovce</v>
      </c>
      <c r="I92" s="22" t="s">
        <v>25</v>
      </c>
      <c r="J92" s="23" t="str">
        <f>E24</f>
        <v xml:space="preserve"> </v>
      </c>
      <c r="L92" s="25"/>
    </row>
    <row r="93" spans="2:47" s="1" customFormat="1" ht="10.35" customHeight="1">
      <c r="B93" s="25"/>
      <c r="L93" s="25"/>
    </row>
    <row r="94" spans="2:47" s="1" customFormat="1" ht="29.25" customHeight="1">
      <c r="B94" s="25"/>
      <c r="C94" s="96" t="s">
        <v>79</v>
      </c>
      <c r="D94" s="88"/>
      <c r="E94" s="88"/>
      <c r="F94" s="88"/>
      <c r="G94" s="88"/>
      <c r="H94" s="88"/>
      <c r="I94" s="88"/>
      <c r="J94" s="97" t="s">
        <v>80</v>
      </c>
      <c r="K94" s="88"/>
      <c r="L94" s="25"/>
    </row>
    <row r="95" spans="2:47" s="1" customFormat="1" ht="10.35" customHeight="1">
      <c r="B95" s="25"/>
      <c r="L95" s="25"/>
    </row>
    <row r="96" spans="2:47" s="1" customFormat="1" ht="22.95" customHeight="1">
      <c r="B96" s="25"/>
      <c r="C96" s="98" t="s">
        <v>81</v>
      </c>
      <c r="J96" s="62">
        <f>J118</f>
        <v>3926.6099999999997</v>
      </c>
      <c r="L96" s="25"/>
      <c r="AU96" s="13" t="s">
        <v>82</v>
      </c>
    </row>
    <row r="97" spans="2:12" s="8" customFormat="1" ht="24.9" customHeight="1">
      <c r="B97" s="99"/>
      <c r="D97" s="100" t="s">
        <v>83</v>
      </c>
      <c r="E97" s="101"/>
      <c r="F97" s="101"/>
      <c r="G97" s="101"/>
      <c r="H97" s="101"/>
      <c r="I97" s="101"/>
      <c r="J97" s="102">
        <f>J119</f>
        <v>3926.6099999999997</v>
      </c>
      <c r="L97" s="99"/>
    </row>
    <row r="98" spans="2:12" s="9" customFormat="1" ht="19.95" customHeight="1">
      <c r="B98" s="103"/>
      <c r="D98" s="104" t="s">
        <v>84</v>
      </c>
      <c r="E98" s="105"/>
      <c r="F98" s="105"/>
      <c r="G98" s="105"/>
      <c r="H98" s="105"/>
      <c r="I98" s="105"/>
      <c r="J98" s="106">
        <f>J120</f>
        <v>3926.6099999999997</v>
      </c>
      <c r="L98" s="103"/>
    </row>
    <row r="99" spans="2:12" s="1" customFormat="1" ht="21.9" customHeight="1">
      <c r="B99" s="25"/>
      <c r="L99" s="25"/>
    </row>
    <row r="100" spans="2:12" s="1" customFormat="1" ht="6.9" customHeight="1">
      <c r="B100" s="40"/>
      <c r="C100" s="41"/>
      <c r="D100" s="41"/>
      <c r="E100" s="41"/>
      <c r="F100" s="41"/>
      <c r="G100" s="41"/>
      <c r="H100" s="41"/>
      <c r="I100" s="41"/>
      <c r="J100" s="41"/>
      <c r="K100" s="41"/>
      <c r="L100" s="25"/>
    </row>
    <row r="104" spans="2:12" s="1" customFormat="1" ht="6.9" customHeight="1">
      <c r="B104" s="42"/>
      <c r="C104" s="43"/>
      <c r="D104" s="43"/>
      <c r="E104" s="43"/>
      <c r="F104" s="43"/>
      <c r="G104" s="43"/>
      <c r="H104" s="43"/>
      <c r="I104" s="43"/>
      <c r="J104" s="43"/>
      <c r="K104" s="43"/>
      <c r="L104" s="25"/>
    </row>
    <row r="105" spans="2:12" s="1" customFormat="1" ht="24.9" customHeight="1">
      <c r="B105" s="25"/>
      <c r="C105" s="17" t="s">
        <v>85</v>
      </c>
      <c r="L105" s="25"/>
    </row>
    <row r="106" spans="2:12" s="1" customFormat="1" ht="6.9" customHeight="1">
      <c r="B106" s="25"/>
      <c r="L106" s="25"/>
    </row>
    <row r="107" spans="2:12" s="1" customFormat="1" ht="12" customHeight="1">
      <c r="B107" s="25"/>
      <c r="C107" s="22" t="s">
        <v>12</v>
      </c>
      <c r="L107" s="25"/>
    </row>
    <row r="108" spans="2:12" s="1" customFormat="1" ht="29.4" customHeight="1">
      <c r="B108" s="25"/>
      <c r="E108" s="186" t="str">
        <f>E7</f>
        <v>Oprava havarijného stavu- prasknuté potrubie prívodu vody a kanalizácie</v>
      </c>
      <c r="F108" s="187"/>
      <c r="G108" s="187"/>
      <c r="H108" s="187"/>
      <c r="L108" s="25"/>
    </row>
    <row r="109" spans="2:12" s="1" customFormat="1" ht="12" customHeight="1">
      <c r="B109" s="25"/>
      <c r="C109" s="22" t="s">
        <v>77</v>
      </c>
      <c r="L109" s="25"/>
    </row>
    <row r="110" spans="2:12" s="1" customFormat="1" ht="16.5" customHeight="1">
      <c r="B110" s="25"/>
      <c r="E110" s="153" t="str">
        <f>E9</f>
        <v>01 - Stavebná časť- naviac práce</v>
      </c>
      <c r="F110" s="185"/>
      <c r="G110" s="185"/>
      <c r="H110" s="185"/>
      <c r="L110" s="25"/>
    </row>
    <row r="111" spans="2:12" s="1" customFormat="1" ht="6.9" customHeight="1">
      <c r="B111" s="25"/>
      <c r="L111" s="25"/>
    </row>
    <row r="112" spans="2:12" s="1" customFormat="1" ht="12" customHeight="1">
      <c r="B112" s="25"/>
      <c r="C112" s="22" t="s">
        <v>15</v>
      </c>
      <c r="F112" s="20" t="str">
        <f>F12</f>
        <v>Prešov</v>
      </c>
      <c r="I112" s="22" t="s">
        <v>17</v>
      </c>
      <c r="J112" s="48">
        <f>IF(J12="","",J12)</f>
        <v>46217</v>
      </c>
      <c r="L112" s="25"/>
    </row>
    <row r="113" spans="2:65" s="1" customFormat="1" ht="6.9" customHeight="1">
      <c r="B113" s="25"/>
      <c r="L113" s="25"/>
    </row>
    <row r="114" spans="2:65" s="1" customFormat="1" ht="15.15" customHeight="1">
      <c r="B114" s="25"/>
      <c r="C114" s="22" t="s">
        <v>18</v>
      </c>
      <c r="F114" s="20" t="str">
        <f>E15</f>
        <v>Stredná odborná škola gastronómie a služieb, Prešov</v>
      </c>
      <c r="I114" s="22" t="s">
        <v>23</v>
      </c>
      <c r="J114" s="23" t="str">
        <f>E21</f>
        <v xml:space="preserve"> </v>
      </c>
      <c r="L114" s="25"/>
    </row>
    <row r="115" spans="2:65" s="1" customFormat="1" ht="15.15" customHeight="1">
      <c r="B115" s="25"/>
      <c r="C115" s="22" t="s">
        <v>22</v>
      </c>
      <c r="F115" s="20" t="str">
        <f>IF(E18="","",E18)</f>
        <v>StavStar s.r.o., Hlavná 59/42, 053 05 Granč - Petrovce</v>
      </c>
      <c r="I115" s="22" t="s">
        <v>25</v>
      </c>
      <c r="J115" s="23" t="str">
        <f>E24</f>
        <v xml:space="preserve"> </v>
      </c>
      <c r="L115" s="25"/>
    </row>
    <row r="116" spans="2:65" s="1" customFormat="1" ht="10.35" customHeight="1">
      <c r="B116" s="25"/>
      <c r="L116" s="25"/>
    </row>
    <row r="117" spans="2:65" s="10" customFormat="1" ht="29.25" customHeight="1">
      <c r="B117" s="107"/>
      <c r="C117" s="108" t="s">
        <v>86</v>
      </c>
      <c r="D117" s="109" t="s">
        <v>52</v>
      </c>
      <c r="E117" s="109" t="s">
        <v>48</v>
      </c>
      <c r="F117" s="109" t="s">
        <v>49</v>
      </c>
      <c r="G117" s="109" t="s">
        <v>87</v>
      </c>
      <c r="H117" s="109" t="s">
        <v>88</v>
      </c>
      <c r="I117" s="109" t="s">
        <v>89</v>
      </c>
      <c r="J117" s="110" t="s">
        <v>80</v>
      </c>
      <c r="K117" s="111" t="s">
        <v>90</v>
      </c>
      <c r="L117" s="107"/>
      <c r="M117" s="55" t="s">
        <v>1</v>
      </c>
      <c r="N117" s="56" t="s">
        <v>31</v>
      </c>
      <c r="O117" s="56" t="s">
        <v>91</v>
      </c>
      <c r="P117" s="56" t="s">
        <v>92</v>
      </c>
      <c r="Q117" s="56" t="s">
        <v>93</v>
      </c>
      <c r="R117" s="56" t="s">
        <v>94</v>
      </c>
      <c r="S117" s="56" t="s">
        <v>95</v>
      </c>
      <c r="T117" s="57" t="s">
        <v>96</v>
      </c>
    </row>
    <row r="118" spans="2:65" s="1" customFormat="1" ht="22.95" customHeight="1">
      <c r="B118" s="25"/>
      <c r="C118" s="60" t="s">
        <v>81</v>
      </c>
      <c r="J118" s="112">
        <f>J119</f>
        <v>3926.6099999999997</v>
      </c>
      <c r="L118" s="25"/>
      <c r="M118" s="58"/>
      <c r="N118" s="49"/>
      <c r="O118" s="49"/>
      <c r="P118" s="113" t="e">
        <f>P119+#REF!</f>
        <v>#REF!</v>
      </c>
      <c r="Q118" s="49"/>
      <c r="R118" s="113" t="e">
        <f>R119+#REF!</f>
        <v>#REF!</v>
      </c>
      <c r="S118" s="49"/>
      <c r="T118" s="114" t="e">
        <f>T119+#REF!</f>
        <v>#REF!</v>
      </c>
      <c r="AT118" s="13" t="s">
        <v>66</v>
      </c>
      <c r="AU118" s="13" t="s">
        <v>82</v>
      </c>
      <c r="BK118" s="115" t="e">
        <f>BK119+#REF!</f>
        <v>#REF!</v>
      </c>
    </row>
    <row r="119" spans="2:65" s="11" customFormat="1" ht="25.95" customHeight="1">
      <c r="B119" s="116"/>
      <c r="D119" s="117" t="s">
        <v>66</v>
      </c>
      <c r="E119" s="118" t="s">
        <v>97</v>
      </c>
      <c r="F119" s="118" t="s">
        <v>98</v>
      </c>
      <c r="J119" s="119">
        <f>J120</f>
        <v>3926.6099999999997</v>
      </c>
      <c r="L119" s="116"/>
      <c r="M119" s="120"/>
      <c r="P119" s="121" t="e">
        <f>P120+#REF!+#REF!</f>
        <v>#REF!</v>
      </c>
      <c r="R119" s="121" t="e">
        <f>R120+#REF!+#REF!</f>
        <v>#REF!</v>
      </c>
      <c r="T119" s="122" t="e">
        <f>T120+#REF!+#REF!</f>
        <v>#REF!</v>
      </c>
      <c r="AR119" s="117" t="s">
        <v>74</v>
      </c>
      <c r="AT119" s="123" t="s">
        <v>66</v>
      </c>
      <c r="AU119" s="123" t="s">
        <v>67</v>
      </c>
      <c r="AY119" s="117" t="s">
        <v>99</v>
      </c>
      <c r="BK119" s="124" t="e">
        <f>BK120+#REF!+#REF!</f>
        <v>#REF!</v>
      </c>
    </row>
    <row r="120" spans="2:65" s="11" customFormat="1" ht="22.95" customHeight="1">
      <c r="B120" s="116"/>
      <c r="D120" s="117" t="s">
        <v>66</v>
      </c>
      <c r="E120" s="125" t="s">
        <v>100</v>
      </c>
      <c r="F120" s="125" t="s">
        <v>101</v>
      </c>
      <c r="J120" s="126">
        <f>BK120</f>
        <v>3926.6099999999997</v>
      </c>
      <c r="L120" s="116"/>
      <c r="M120" s="120"/>
      <c r="P120" s="121">
        <f>SUM(P121:P135)</f>
        <v>156.44210106</v>
      </c>
      <c r="R120" s="121">
        <f>SUM(R121:R135)</f>
        <v>8.7361562480000003</v>
      </c>
      <c r="T120" s="122">
        <f>SUM(T121:T135)</f>
        <v>0</v>
      </c>
      <c r="AR120" s="117" t="s">
        <v>74</v>
      </c>
      <c r="AT120" s="123" t="s">
        <v>66</v>
      </c>
      <c r="AU120" s="123" t="s">
        <v>74</v>
      </c>
      <c r="AY120" s="117" t="s">
        <v>99</v>
      </c>
      <c r="BK120" s="124">
        <f>SUM(BK121:BK135)</f>
        <v>3926.6099999999997</v>
      </c>
    </row>
    <row r="121" spans="2:65" s="1" customFormat="1" ht="24.15" customHeight="1">
      <c r="B121" s="127"/>
      <c r="C121" s="128" t="s">
        <v>74</v>
      </c>
      <c r="D121" s="128" t="s">
        <v>102</v>
      </c>
      <c r="E121" s="129" t="s">
        <v>121</v>
      </c>
      <c r="F121" s="130" t="s">
        <v>138</v>
      </c>
      <c r="G121" s="131" t="s">
        <v>103</v>
      </c>
      <c r="H121" s="132">
        <v>15.57</v>
      </c>
      <c r="I121" s="133">
        <v>3.11</v>
      </c>
      <c r="J121" s="133">
        <f t="shared" ref="J121:J135" si="0">ROUND(I121*H121,2)</f>
        <v>48.42</v>
      </c>
      <c r="K121" s="134"/>
      <c r="L121" s="25"/>
      <c r="M121" s="135" t="s">
        <v>1</v>
      </c>
      <c r="N121" s="136" t="s">
        <v>33</v>
      </c>
      <c r="O121" s="137">
        <v>0.65651999999999999</v>
      </c>
      <c r="P121" s="137">
        <f t="shared" ref="P121:P135" si="1">O121*H121</f>
        <v>10.222016399999999</v>
      </c>
      <c r="Q121" s="137">
        <v>7.5520000000000004E-2</v>
      </c>
      <c r="R121" s="137">
        <f t="shared" ref="R121:R135" si="2">Q121*H121</f>
        <v>1.1758464000000002</v>
      </c>
      <c r="S121" s="137">
        <v>0</v>
      </c>
      <c r="T121" s="138">
        <f t="shared" ref="T121:T135" si="3">S121*H121</f>
        <v>0</v>
      </c>
      <c r="AR121" s="139" t="s">
        <v>104</v>
      </c>
      <c r="AT121" s="139" t="s">
        <v>102</v>
      </c>
      <c r="AU121" s="139" t="s">
        <v>105</v>
      </c>
      <c r="AY121" s="13" t="s">
        <v>99</v>
      </c>
      <c r="BE121" s="140">
        <f t="shared" ref="BE121:BE135" si="4">IF(N121="základná",J121,0)</f>
        <v>0</v>
      </c>
      <c r="BF121" s="140">
        <f t="shared" ref="BF121:BF135" si="5">IF(N121="znížená",J121,0)</f>
        <v>48.42</v>
      </c>
      <c r="BG121" s="140">
        <f t="shared" ref="BG121:BG135" si="6">IF(N121="zákl. prenesená",J121,0)</f>
        <v>0</v>
      </c>
      <c r="BH121" s="140">
        <f t="shared" ref="BH121:BH135" si="7">IF(N121="zníž. prenesená",J121,0)</f>
        <v>0</v>
      </c>
      <c r="BI121" s="140">
        <f t="shared" ref="BI121:BI135" si="8">IF(N121="nulová",J121,0)</f>
        <v>0</v>
      </c>
      <c r="BJ121" s="13" t="s">
        <v>105</v>
      </c>
      <c r="BK121" s="140">
        <f t="shared" ref="BK121:BK135" si="9">ROUND(I121*H121,2)</f>
        <v>48.42</v>
      </c>
      <c r="BL121" s="13" t="s">
        <v>104</v>
      </c>
      <c r="BM121" s="139" t="s">
        <v>106</v>
      </c>
    </row>
    <row r="122" spans="2:65" s="1" customFormat="1" ht="24.15" customHeight="1">
      <c r="B122" s="127"/>
      <c r="C122" s="128" t="s">
        <v>105</v>
      </c>
      <c r="D122" s="128" t="s">
        <v>102</v>
      </c>
      <c r="E122" s="129" t="s">
        <v>139</v>
      </c>
      <c r="F122" s="130" t="s">
        <v>140</v>
      </c>
      <c r="G122" s="131" t="s">
        <v>103</v>
      </c>
      <c r="H122" s="132">
        <v>27.11</v>
      </c>
      <c r="I122" s="133">
        <v>3.1</v>
      </c>
      <c r="J122" s="133">
        <f t="shared" si="0"/>
        <v>84.04</v>
      </c>
      <c r="K122" s="134"/>
      <c r="L122" s="25"/>
      <c r="M122" s="135" t="s">
        <v>1</v>
      </c>
      <c r="N122" s="136" t="s">
        <v>33</v>
      </c>
      <c r="O122" s="137">
        <v>1.29095</v>
      </c>
      <c r="P122" s="137">
        <f t="shared" si="1"/>
        <v>34.997654500000003</v>
      </c>
      <c r="Q122" s="137">
        <v>4.3580000000000001E-2</v>
      </c>
      <c r="R122" s="137">
        <f t="shared" si="2"/>
        <v>1.1814537999999999</v>
      </c>
      <c r="S122" s="137">
        <v>0</v>
      </c>
      <c r="T122" s="138">
        <f t="shared" si="3"/>
        <v>0</v>
      </c>
      <c r="AR122" s="139" t="s">
        <v>104</v>
      </c>
      <c r="AT122" s="139" t="s">
        <v>102</v>
      </c>
      <c r="AU122" s="139" t="s">
        <v>105</v>
      </c>
      <c r="AY122" s="13" t="s">
        <v>99</v>
      </c>
      <c r="BE122" s="140">
        <f t="shared" si="4"/>
        <v>0</v>
      </c>
      <c r="BF122" s="140">
        <f t="shared" si="5"/>
        <v>84.04</v>
      </c>
      <c r="BG122" s="140">
        <f t="shared" si="6"/>
        <v>0</v>
      </c>
      <c r="BH122" s="140">
        <f t="shared" si="7"/>
        <v>0</v>
      </c>
      <c r="BI122" s="140">
        <f t="shared" si="8"/>
        <v>0</v>
      </c>
      <c r="BJ122" s="13" t="s">
        <v>105</v>
      </c>
      <c r="BK122" s="140">
        <f t="shared" si="9"/>
        <v>84.04</v>
      </c>
      <c r="BL122" s="13" t="s">
        <v>104</v>
      </c>
      <c r="BM122" s="139" t="s">
        <v>107</v>
      </c>
    </row>
    <row r="123" spans="2:65" s="1" customFormat="1" ht="24.15" customHeight="1">
      <c r="B123" s="127"/>
      <c r="C123" s="128" t="s">
        <v>108</v>
      </c>
      <c r="D123" s="128" t="s">
        <v>102</v>
      </c>
      <c r="E123" s="129" t="s">
        <v>143</v>
      </c>
      <c r="F123" s="130" t="s">
        <v>144</v>
      </c>
      <c r="G123" s="131" t="s">
        <v>103</v>
      </c>
      <c r="H123" s="132">
        <v>42.68</v>
      </c>
      <c r="I123" s="133">
        <v>1.85</v>
      </c>
      <c r="J123" s="133">
        <f t="shared" si="0"/>
        <v>78.959999999999994</v>
      </c>
      <c r="K123" s="134"/>
      <c r="L123" s="25"/>
      <c r="M123" s="135" t="s">
        <v>1</v>
      </c>
      <c r="N123" s="136" t="s">
        <v>33</v>
      </c>
      <c r="O123" s="137">
        <v>0.58452000000000004</v>
      </c>
      <c r="P123" s="137">
        <f t="shared" si="1"/>
        <v>24.947313600000001</v>
      </c>
      <c r="Q123" s="137">
        <v>7.5520000000000004E-2</v>
      </c>
      <c r="R123" s="137">
        <f t="shared" si="2"/>
        <v>3.2231936000000001</v>
      </c>
      <c r="S123" s="137">
        <v>0</v>
      </c>
      <c r="T123" s="138">
        <f t="shared" si="3"/>
        <v>0</v>
      </c>
      <c r="AR123" s="139" t="s">
        <v>104</v>
      </c>
      <c r="AT123" s="139" t="s">
        <v>102</v>
      </c>
      <c r="AU123" s="139" t="s">
        <v>105</v>
      </c>
      <c r="AY123" s="13" t="s">
        <v>99</v>
      </c>
      <c r="BE123" s="140">
        <f t="shared" si="4"/>
        <v>0</v>
      </c>
      <c r="BF123" s="140">
        <f t="shared" si="5"/>
        <v>78.959999999999994</v>
      </c>
      <c r="BG123" s="140">
        <f t="shared" si="6"/>
        <v>0</v>
      </c>
      <c r="BH123" s="140">
        <f t="shared" si="7"/>
        <v>0</v>
      </c>
      <c r="BI123" s="140">
        <f t="shared" si="8"/>
        <v>0</v>
      </c>
      <c r="BJ123" s="13" t="s">
        <v>105</v>
      </c>
      <c r="BK123" s="140">
        <f t="shared" si="9"/>
        <v>78.959999999999994</v>
      </c>
      <c r="BL123" s="13" t="s">
        <v>104</v>
      </c>
      <c r="BM123" s="139" t="s">
        <v>109</v>
      </c>
    </row>
    <row r="124" spans="2:65" s="1" customFormat="1" ht="42.6" customHeight="1">
      <c r="B124" s="127"/>
      <c r="C124" s="128" t="s">
        <v>104</v>
      </c>
      <c r="D124" s="128" t="s">
        <v>102</v>
      </c>
      <c r="E124" s="129" t="s">
        <v>145</v>
      </c>
      <c r="F124" s="130" t="s">
        <v>146</v>
      </c>
      <c r="G124" s="131" t="s">
        <v>103</v>
      </c>
      <c r="H124" s="132">
        <v>42.68</v>
      </c>
      <c r="I124" s="133">
        <v>2.4</v>
      </c>
      <c r="J124" s="133">
        <f t="shared" si="0"/>
        <v>102.43</v>
      </c>
      <c r="K124" s="134"/>
      <c r="L124" s="25"/>
      <c r="M124" s="135" t="s">
        <v>1</v>
      </c>
      <c r="N124" s="136" t="s">
        <v>33</v>
      </c>
      <c r="O124" s="137">
        <v>0.14599999999999999</v>
      </c>
      <c r="P124" s="137">
        <f t="shared" si="1"/>
        <v>6.2312799999999999</v>
      </c>
      <c r="Q124" s="137">
        <v>2.8E-3</v>
      </c>
      <c r="R124" s="137">
        <f t="shared" si="2"/>
        <v>0.119504</v>
      </c>
      <c r="S124" s="137">
        <v>0</v>
      </c>
      <c r="T124" s="138">
        <f t="shared" si="3"/>
        <v>0</v>
      </c>
      <c r="AR124" s="139" t="s">
        <v>104</v>
      </c>
      <c r="AT124" s="139" t="s">
        <v>102</v>
      </c>
      <c r="AU124" s="139" t="s">
        <v>105</v>
      </c>
      <c r="AY124" s="13" t="s">
        <v>99</v>
      </c>
      <c r="BE124" s="140">
        <f t="shared" si="4"/>
        <v>0</v>
      </c>
      <c r="BF124" s="140">
        <f t="shared" si="5"/>
        <v>102.43</v>
      </c>
      <c r="BG124" s="140">
        <f t="shared" si="6"/>
        <v>0</v>
      </c>
      <c r="BH124" s="140">
        <f t="shared" si="7"/>
        <v>0</v>
      </c>
      <c r="BI124" s="140">
        <f t="shared" si="8"/>
        <v>0</v>
      </c>
      <c r="BJ124" s="13" t="s">
        <v>105</v>
      </c>
      <c r="BK124" s="140">
        <f t="shared" si="9"/>
        <v>102.43</v>
      </c>
      <c r="BL124" s="13" t="s">
        <v>104</v>
      </c>
      <c r="BM124" s="139" t="s">
        <v>110</v>
      </c>
    </row>
    <row r="125" spans="2:65" s="1" customFormat="1" ht="33" customHeight="1">
      <c r="B125" s="127"/>
      <c r="C125" s="128" t="s">
        <v>111</v>
      </c>
      <c r="D125" s="128" t="s">
        <v>102</v>
      </c>
      <c r="E125" s="129" t="s">
        <v>147</v>
      </c>
      <c r="F125" s="130" t="s">
        <v>148</v>
      </c>
      <c r="G125" s="131" t="s">
        <v>103</v>
      </c>
      <c r="H125" s="132">
        <v>42.68</v>
      </c>
      <c r="I125" s="133">
        <v>16.510000000000002</v>
      </c>
      <c r="J125" s="133">
        <f t="shared" si="0"/>
        <v>704.65</v>
      </c>
      <c r="K125" s="134"/>
      <c r="L125" s="25"/>
      <c r="M125" s="135" t="s">
        <v>1</v>
      </c>
      <c r="N125" s="136" t="s">
        <v>33</v>
      </c>
      <c r="O125" s="137">
        <v>0.22500000000000001</v>
      </c>
      <c r="P125" s="137">
        <f t="shared" si="1"/>
        <v>9.6029999999999998</v>
      </c>
      <c r="Q125" s="137">
        <v>1.119E-2</v>
      </c>
      <c r="R125" s="137">
        <f t="shared" si="2"/>
        <v>0.47758919999999999</v>
      </c>
      <c r="S125" s="137">
        <v>0</v>
      </c>
      <c r="T125" s="138">
        <f t="shared" si="3"/>
        <v>0</v>
      </c>
      <c r="AR125" s="139" t="s">
        <v>104</v>
      </c>
      <c r="AT125" s="139" t="s">
        <v>102</v>
      </c>
      <c r="AU125" s="139" t="s">
        <v>105</v>
      </c>
      <c r="AY125" s="13" t="s">
        <v>99</v>
      </c>
      <c r="BE125" s="140">
        <f t="shared" si="4"/>
        <v>0</v>
      </c>
      <c r="BF125" s="140">
        <f t="shared" si="5"/>
        <v>704.65</v>
      </c>
      <c r="BG125" s="140">
        <f t="shared" si="6"/>
        <v>0</v>
      </c>
      <c r="BH125" s="140">
        <f t="shared" si="7"/>
        <v>0</v>
      </c>
      <c r="BI125" s="140">
        <f t="shared" si="8"/>
        <v>0</v>
      </c>
      <c r="BJ125" s="13" t="s">
        <v>105</v>
      </c>
      <c r="BK125" s="140">
        <f t="shared" si="9"/>
        <v>704.65</v>
      </c>
      <c r="BL125" s="13" t="s">
        <v>104</v>
      </c>
      <c r="BM125" s="139" t="s">
        <v>112</v>
      </c>
    </row>
    <row r="126" spans="2:65" s="1" customFormat="1" ht="33" customHeight="1">
      <c r="B126" s="127"/>
      <c r="C126" s="128">
        <v>6</v>
      </c>
      <c r="D126" s="128" t="s">
        <v>102</v>
      </c>
      <c r="E126" s="129" t="s">
        <v>149</v>
      </c>
      <c r="F126" s="130" t="s">
        <v>150</v>
      </c>
      <c r="G126" s="131" t="s">
        <v>103</v>
      </c>
      <c r="H126" s="132">
        <v>42.68</v>
      </c>
      <c r="I126" s="133">
        <v>10.050000000000001</v>
      </c>
      <c r="J126" s="133">
        <f t="shared" ref="J126:J127" si="10">ROUND(I126*H126,2)</f>
        <v>428.93</v>
      </c>
      <c r="K126" s="134"/>
      <c r="L126" s="25"/>
      <c r="M126" s="135" t="s">
        <v>1</v>
      </c>
      <c r="N126" s="136" t="s">
        <v>33</v>
      </c>
      <c r="O126" s="137">
        <v>0.22500000000000001</v>
      </c>
      <c r="P126" s="137">
        <f t="shared" ref="P126:P127" si="11">O126*H126</f>
        <v>9.6029999999999998</v>
      </c>
      <c r="Q126" s="137">
        <v>1.119E-2</v>
      </c>
      <c r="R126" s="137">
        <f t="shared" ref="R126:R127" si="12">Q126*H126</f>
        <v>0.47758919999999999</v>
      </c>
      <c r="S126" s="137">
        <v>0</v>
      </c>
      <c r="T126" s="138">
        <f t="shared" ref="T126:T127" si="13">S126*H126</f>
        <v>0</v>
      </c>
      <c r="AR126" s="139" t="s">
        <v>104</v>
      </c>
      <c r="AT126" s="139" t="s">
        <v>102</v>
      </c>
      <c r="AU126" s="139" t="s">
        <v>105</v>
      </c>
      <c r="AY126" s="13" t="s">
        <v>99</v>
      </c>
      <c r="BE126" s="140">
        <f t="shared" ref="BE126:BE127" si="14">IF(N126="základná",J126,0)</f>
        <v>0</v>
      </c>
      <c r="BF126" s="140">
        <f t="shared" ref="BF126:BF127" si="15">IF(N126="znížená",J126,0)</f>
        <v>428.93</v>
      </c>
      <c r="BG126" s="140">
        <f t="shared" ref="BG126:BG127" si="16">IF(N126="zákl. prenesená",J126,0)</f>
        <v>0</v>
      </c>
      <c r="BH126" s="140">
        <f t="shared" ref="BH126:BH127" si="17">IF(N126="zníž. prenesená",J126,0)</f>
        <v>0</v>
      </c>
      <c r="BI126" s="140">
        <f t="shared" ref="BI126:BI127" si="18">IF(N126="nulová",J126,0)</f>
        <v>0</v>
      </c>
      <c r="BJ126" s="13" t="s">
        <v>105</v>
      </c>
      <c r="BK126" s="140">
        <f t="shared" ref="BK126:BK127" si="19">ROUND(I126*H126,2)</f>
        <v>428.93</v>
      </c>
      <c r="BL126" s="13" t="s">
        <v>104</v>
      </c>
      <c r="BM126" s="139" t="s">
        <v>112</v>
      </c>
    </row>
    <row r="127" spans="2:65" s="1" customFormat="1" ht="33" customHeight="1">
      <c r="B127" s="127"/>
      <c r="C127" s="128">
        <v>7</v>
      </c>
      <c r="D127" s="128" t="s">
        <v>102</v>
      </c>
      <c r="E127" s="129" t="s">
        <v>151</v>
      </c>
      <c r="F127" s="130" t="s">
        <v>152</v>
      </c>
      <c r="G127" s="131" t="s">
        <v>103</v>
      </c>
      <c r="H127" s="132">
        <v>42.68</v>
      </c>
      <c r="I127" s="133">
        <v>9.33</v>
      </c>
      <c r="J127" s="133">
        <f t="shared" si="10"/>
        <v>398.2</v>
      </c>
      <c r="K127" s="134"/>
      <c r="L127" s="25"/>
      <c r="M127" s="135" t="s">
        <v>1</v>
      </c>
      <c r="N127" s="136" t="s">
        <v>33</v>
      </c>
      <c r="O127" s="137">
        <v>0.22500000000000001</v>
      </c>
      <c r="P127" s="137">
        <f t="shared" si="11"/>
        <v>9.6029999999999998</v>
      </c>
      <c r="Q127" s="137">
        <v>1.119E-2</v>
      </c>
      <c r="R127" s="137">
        <f t="shared" si="12"/>
        <v>0.47758919999999999</v>
      </c>
      <c r="S127" s="137">
        <v>0</v>
      </c>
      <c r="T127" s="138">
        <f t="shared" si="13"/>
        <v>0</v>
      </c>
      <c r="AR127" s="139" t="s">
        <v>104</v>
      </c>
      <c r="AT127" s="139" t="s">
        <v>102</v>
      </c>
      <c r="AU127" s="139" t="s">
        <v>105</v>
      </c>
      <c r="AY127" s="13" t="s">
        <v>99</v>
      </c>
      <c r="BE127" s="140">
        <f t="shared" si="14"/>
        <v>0</v>
      </c>
      <c r="BF127" s="140">
        <f t="shared" si="15"/>
        <v>398.2</v>
      </c>
      <c r="BG127" s="140">
        <f t="shared" si="16"/>
        <v>0</v>
      </c>
      <c r="BH127" s="140">
        <f t="shared" si="17"/>
        <v>0</v>
      </c>
      <c r="BI127" s="140">
        <f t="shared" si="18"/>
        <v>0</v>
      </c>
      <c r="BJ127" s="13" t="s">
        <v>105</v>
      </c>
      <c r="BK127" s="140">
        <f t="shared" si="19"/>
        <v>398.2</v>
      </c>
      <c r="BL127" s="13" t="s">
        <v>104</v>
      </c>
      <c r="BM127" s="139" t="s">
        <v>112</v>
      </c>
    </row>
    <row r="128" spans="2:65" s="1" customFormat="1" ht="24.15" customHeight="1">
      <c r="B128" s="127"/>
      <c r="C128" s="128">
        <v>8</v>
      </c>
      <c r="D128" s="128" t="s">
        <v>102</v>
      </c>
      <c r="E128" s="129" t="s">
        <v>141</v>
      </c>
      <c r="F128" s="130" t="s">
        <v>142</v>
      </c>
      <c r="G128" s="131" t="s">
        <v>103</v>
      </c>
      <c r="H128" s="132">
        <v>36.112000000000002</v>
      </c>
      <c r="I128" s="133">
        <v>3.22</v>
      </c>
      <c r="J128" s="133">
        <f t="shared" si="0"/>
        <v>116.28</v>
      </c>
      <c r="K128" s="134"/>
      <c r="L128" s="25"/>
      <c r="M128" s="135" t="s">
        <v>1</v>
      </c>
      <c r="N128" s="136" t="s">
        <v>33</v>
      </c>
      <c r="O128" s="137">
        <v>1.19418</v>
      </c>
      <c r="P128" s="137">
        <f t="shared" si="1"/>
        <v>43.124228160000001</v>
      </c>
      <c r="Q128" s="137">
        <v>3.9803999999999999E-2</v>
      </c>
      <c r="R128" s="137">
        <f t="shared" si="2"/>
        <v>1.437402048</v>
      </c>
      <c r="S128" s="137">
        <v>0</v>
      </c>
      <c r="T128" s="138">
        <f t="shared" si="3"/>
        <v>0</v>
      </c>
      <c r="AR128" s="139" t="s">
        <v>104</v>
      </c>
      <c r="AT128" s="139" t="s">
        <v>102</v>
      </c>
      <c r="AU128" s="139" t="s">
        <v>105</v>
      </c>
      <c r="AY128" s="13" t="s">
        <v>99</v>
      </c>
      <c r="BE128" s="140">
        <f t="shared" si="4"/>
        <v>0</v>
      </c>
      <c r="BF128" s="140">
        <f t="shared" si="5"/>
        <v>116.28</v>
      </c>
      <c r="BG128" s="140">
        <f t="shared" si="6"/>
        <v>0</v>
      </c>
      <c r="BH128" s="140">
        <f t="shared" si="7"/>
        <v>0</v>
      </c>
      <c r="BI128" s="140">
        <f t="shared" si="8"/>
        <v>0</v>
      </c>
      <c r="BJ128" s="13" t="s">
        <v>105</v>
      </c>
      <c r="BK128" s="140">
        <f t="shared" si="9"/>
        <v>116.28</v>
      </c>
      <c r="BL128" s="13" t="s">
        <v>104</v>
      </c>
      <c r="BM128" s="139" t="s">
        <v>113</v>
      </c>
    </row>
    <row r="129" spans="2:65" s="1" customFormat="1" ht="24.15" customHeight="1">
      <c r="B129" s="127"/>
      <c r="C129" s="128">
        <v>9</v>
      </c>
      <c r="D129" s="128" t="s">
        <v>102</v>
      </c>
      <c r="E129" s="129" t="s">
        <v>153</v>
      </c>
      <c r="F129" s="130" t="s">
        <v>154</v>
      </c>
      <c r="G129" s="131" t="s">
        <v>103</v>
      </c>
      <c r="H129" s="132">
        <v>36.112000000000002</v>
      </c>
      <c r="I129" s="133">
        <v>46.4</v>
      </c>
      <c r="J129" s="133">
        <f t="shared" si="0"/>
        <v>1675.6</v>
      </c>
      <c r="K129" s="134"/>
      <c r="L129" s="25"/>
      <c r="M129" s="135" t="s">
        <v>1</v>
      </c>
      <c r="N129" s="136" t="s">
        <v>33</v>
      </c>
      <c r="O129" s="137">
        <v>9.2050000000000007E-2</v>
      </c>
      <c r="P129" s="137">
        <f t="shared" si="1"/>
        <v>3.3241096000000003</v>
      </c>
      <c r="Q129" s="137">
        <v>2.2499999999999999E-4</v>
      </c>
      <c r="R129" s="137">
        <f t="shared" si="2"/>
        <v>8.1252000000000008E-3</v>
      </c>
      <c r="S129" s="137">
        <v>0</v>
      </c>
      <c r="T129" s="138">
        <f t="shared" si="3"/>
        <v>0</v>
      </c>
      <c r="AR129" s="139" t="s">
        <v>104</v>
      </c>
      <c r="AT129" s="139" t="s">
        <v>102</v>
      </c>
      <c r="AU129" s="139" t="s">
        <v>105</v>
      </c>
      <c r="AY129" s="13" t="s">
        <v>99</v>
      </c>
      <c r="BE129" s="140">
        <f t="shared" si="4"/>
        <v>0</v>
      </c>
      <c r="BF129" s="140">
        <f t="shared" si="5"/>
        <v>1675.6</v>
      </c>
      <c r="BG129" s="140">
        <f t="shared" si="6"/>
        <v>0</v>
      </c>
      <c r="BH129" s="140">
        <f t="shared" si="7"/>
        <v>0</v>
      </c>
      <c r="BI129" s="140">
        <f t="shared" si="8"/>
        <v>0</v>
      </c>
      <c r="BJ129" s="13" t="s">
        <v>105</v>
      </c>
      <c r="BK129" s="140">
        <f t="shared" si="9"/>
        <v>1675.6</v>
      </c>
      <c r="BL129" s="13" t="s">
        <v>104</v>
      </c>
      <c r="BM129" s="139" t="s">
        <v>114</v>
      </c>
    </row>
    <row r="130" spans="2:65" s="147" customFormat="1" ht="24.15" customHeight="1">
      <c r="B130" s="127"/>
      <c r="C130" s="128">
        <v>10</v>
      </c>
      <c r="D130" s="128" t="s">
        <v>102</v>
      </c>
      <c r="E130" s="129" t="s">
        <v>122</v>
      </c>
      <c r="F130" s="130" t="s">
        <v>123</v>
      </c>
      <c r="G130" s="131" t="s">
        <v>124</v>
      </c>
      <c r="H130" s="132">
        <v>1.88</v>
      </c>
      <c r="I130" s="133">
        <v>17.55</v>
      </c>
      <c r="J130" s="133">
        <f t="shared" ref="J130:J131" si="20">ROUND(I130*H130,2)</f>
        <v>32.99</v>
      </c>
      <c r="K130" s="134"/>
      <c r="L130" s="25"/>
      <c r="M130" s="135" t="s">
        <v>1</v>
      </c>
      <c r="N130" s="136" t="s">
        <v>33</v>
      </c>
      <c r="O130" s="137">
        <v>9.2050000000000007E-2</v>
      </c>
      <c r="P130" s="137">
        <f t="shared" ref="P130:P131" si="21">O130*H130</f>
        <v>0.17305400000000001</v>
      </c>
      <c r="Q130" s="137">
        <v>2.2499999999999999E-4</v>
      </c>
      <c r="R130" s="137">
        <f t="shared" ref="R130:R131" si="22">Q130*H130</f>
        <v>4.2299999999999998E-4</v>
      </c>
      <c r="S130" s="137">
        <v>0</v>
      </c>
      <c r="T130" s="138">
        <f t="shared" ref="T130:T131" si="23">S130*H130</f>
        <v>0</v>
      </c>
      <c r="AR130" s="139" t="s">
        <v>104</v>
      </c>
      <c r="AT130" s="139" t="s">
        <v>102</v>
      </c>
      <c r="AU130" s="139" t="s">
        <v>105</v>
      </c>
      <c r="AY130" s="13" t="s">
        <v>99</v>
      </c>
      <c r="BE130" s="140">
        <f t="shared" ref="BE130:BE131" si="24">IF(N130="základná",J130,0)</f>
        <v>0</v>
      </c>
      <c r="BF130" s="140">
        <f t="shared" ref="BF130:BF131" si="25">IF(N130="znížená",J130,0)</f>
        <v>32.99</v>
      </c>
      <c r="BG130" s="140">
        <f t="shared" ref="BG130:BG131" si="26">IF(N130="zákl. prenesená",J130,0)</f>
        <v>0</v>
      </c>
      <c r="BH130" s="140">
        <f t="shared" ref="BH130:BH131" si="27">IF(N130="zníž. prenesená",J130,0)</f>
        <v>0</v>
      </c>
      <c r="BI130" s="140">
        <f t="shared" ref="BI130:BI131" si="28">IF(N130="nulová",J130,0)</f>
        <v>0</v>
      </c>
      <c r="BJ130" s="13" t="s">
        <v>105</v>
      </c>
      <c r="BK130" s="140">
        <f t="shared" ref="BK130:BK131" si="29">ROUND(I130*H130,2)</f>
        <v>32.99</v>
      </c>
      <c r="BL130" s="13" t="s">
        <v>104</v>
      </c>
      <c r="BM130" s="139" t="s">
        <v>114</v>
      </c>
    </row>
    <row r="131" spans="2:65" s="147" customFormat="1" ht="24.15" customHeight="1">
      <c r="B131" s="127"/>
      <c r="C131" s="128">
        <v>11</v>
      </c>
      <c r="D131" s="128" t="s">
        <v>102</v>
      </c>
      <c r="E131" s="129" t="s">
        <v>125</v>
      </c>
      <c r="F131" s="130" t="s">
        <v>126</v>
      </c>
      <c r="G131" s="131" t="s">
        <v>124</v>
      </c>
      <c r="H131" s="132">
        <v>35.72</v>
      </c>
      <c r="I131" s="133">
        <v>0.51</v>
      </c>
      <c r="J131" s="133">
        <f t="shared" si="20"/>
        <v>18.22</v>
      </c>
      <c r="K131" s="134"/>
      <c r="L131" s="25"/>
      <c r="M131" s="135" t="s">
        <v>1</v>
      </c>
      <c r="N131" s="136" t="s">
        <v>33</v>
      </c>
      <c r="O131" s="137">
        <v>9.2050000000000007E-2</v>
      </c>
      <c r="P131" s="137">
        <f t="shared" si="21"/>
        <v>3.2880260000000003</v>
      </c>
      <c r="Q131" s="137">
        <v>2.2499999999999999E-4</v>
      </c>
      <c r="R131" s="137">
        <f t="shared" si="22"/>
        <v>8.036999999999999E-3</v>
      </c>
      <c r="S131" s="137">
        <v>0</v>
      </c>
      <c r="T131" s="138">
        <f t="shared" si="23"/>
        <v>0</v>
      </c>
      <c r="AR131" s="139" t="s">
        <v>104</v>
      </c>
      <c r="AT131" s="139" t="s">
        <v>102</v>
      </c>
      <c r="AU131" s="139" t="s">
        <v>105</v>
      </c>
      <c r="AY131" s="13" t="s">
        <v>99</v>
      </c>
      <c r="BE131" s="140">
        <f t="shared" si="24"/>
        <v>0</v>
      </c>
      <c r="BF131" s="140">
        <f t="shared" si="25"/>
        <v>18.22</v>
      </c>
      <c r="BG131" s="140">
        <f t="shared" si="26"/>
        <v>0</v>
      </c>
      <c r="BH131" s="140">
        <f t="shared" si="27"/>
        <v>0</v>
      </c>
      <c r="BI131" s="140">
        <f t="shared" si="28"/>
        <v>0</v>
      </c>
      <c r="BJ131" s="13" t="s">
        <v>105</v>
      </c>
      <c r="BK131" s="140">
        <f t="shared" si="29"/>
        <v>18.22</v>
      </c>
      <c r="BL131" s="13" t="s">
        <v>104</v>
      </c>
      <c r="BM131" s="139" t="s">
        <v>114</v>
      </c>
    </row>
    <row r="132" spans="2:65" s="1" customFormat="1" ht="24.15" customHeight="1">
      <c r="B132" s="127"/>
      <c r="C132" s="128">
        <v>12</v>
      </c>
      <c r="D132" s="128" t="s">
        <v>102</v>
      </c>
      <c r="E132" s="129" t="s">
        <v>127</v>
      </c>
      <c r="F132" s="130" t="s">
        <v>128</v>
      </c>
      <c r="G132" s="131" t="s">
        <v>124</v>
      </c>
      <c r="H132" s="132">
        <v>1.88</v>
      </c>
      <c r="I132" s="133">
        <v>15.22</v>
      </c>
      <c r="J132" s="133">
        <f t="shared" si="0"/>
        <v>28.61</v>
      </c>
      <c r="K132" s="134"/>
      <c r="L132" s="25"/>
      <c r="M132" s="135" t="s">
        <v>1</v>
      </c>
      <c r="N132" s="136" t="s">
        <v>33</v>
      </c>
      <c r="O132" s="137">
        <v>3.5009999999999999E-2</v>
      </c>
      <c r="P132" s="137">
        <f t="shared" si="1"/>
        <v>6.5818799999999997E-2</v>
      </c>
      <c r="Q132" s="137">
        <v>0</v>
      </c>
      <c r="R132" s="137">
        <f t="shared" si="2"/>
        <v>0</v>
      </c>
      <c r="S132" s="137">
        <v>0</v>
      </c>
      <c r="T132" s="138">
        <f t="shared" si="3"/>
        <v>0</v>
      </c>
      <c r="AR132" s="139" t="s">
        <v>104</v>
      </c>
      <c r="AT132" s="139" t="s">
        <v>102</v>
      </c>
      <c r="AU132" s="139" t="s">
        <v>105</v>
      </c>
      <c r="AY132" s="13" t="s">
        <v>99</v>
      </c>
      <c r="BE132" s="140">
        <f t="shared" si="4"/>
        <v>0</v>
      </c>
      <c r="BF132" s="140">
        <f t="shared" si="5"/>
        <v>28.61</v>
      </c>
      <c r="BG132" s="140">
        <f t="shared" si="6"/>
        <v>0</v>
      </c>
      <c r="BH132" s="140">
        <f t="shared" si="7"/>
        <v>0</v>
      </c>
      <c r="BI132" s="140">
        <f t="shared" si="8"/>
        <v>0</v>
      </c>
      <c r="BJ132" s="13" t="s">
        <v>105</v>
      </c>
      <c r="BK132" s="140">
        <f t="shared" si="9"/>
        <v>28.61</v>
      </c>
      <c r="BL132" s="13" t="s">
        <v>104</v>
      </c>
      <c r="BM132" s="139" t="s">
        <v>116</v>
      </c>
    </row>
    <row r="133" spans="2:65" s="1" customFormat="1" ht="24.15" customHeight="1">
      <c r="B133" s="127"/>
      <c r="C133" s="128">
        <v>13</v>
      </c>
      <c r="D133" s="128" t="s">
        <v>102</v>
      </c>
      <c r="E133" s="129" t="s">
        <v>129</v>
      </c>
      <c r="F133" s="130" t="s">
        <v>130</v>
      </c>
      <c r="G133" s="131" t="s">
        <v>124</v>
      </c>
      <c r="H133" s="132">
        <v>16.919999999999998</v>
      </c>
      <c r="I133" s="133">
        <v>1.71</v>
      </c>
      <c r="J133" s="133">
        <f t="shared" si="0"/>
        <v>28.93</v>
      </c>
      <c r="K133" s="141"/>
      <c r="L133" s="142"/>
      <c r="M133" s="143" t="s">
        <v>1</v>
      </c>
      <c r="N133" s="144" t="s">
        <v>33</v>
      </c>
      <c r="O133" s="137">
        <v>0</v>
      </c>
      <c r="P133" s="137">
        <f t="shared" si="1"/>
        <v>0</v>
      </c>
      <c r="Q133" s="137">
        <v>1E-3</v>
      </c>
      <c r="R133" s="137">
        <f t="shared" si="2"/>
        <v>1.6919999999999998E-2</v>
      </c>
      <c r="S133" s="137">
        <v>0</v>
      </c>
      <c r="T133" s="138">
        <f t="shared" si="3"/>
        <v>0</v>
      </c>
      <c r="AR133" s="139" t="s">
        <v>115</v>
      </c>
      <c r="AT133" s="139" t="s">
        <v>117</v>
      </c>
      <c r="AU133" s="139" t="s">
        <v>105</v>
      </c>
      <c r="AY133" s="13" t="s">
        <v>99</v>
      </c>
      <c r="BE133" s="140">
        <f t="shared" si="4"/>
        <v>0</v>
      </c>
      <c r="BF133" s="140">
        <f t="shared" si="5"/>
        <v>28.93</v>
      </c>
      <c r="BG133" s="140">
        <f t="shared" si="6"/>
        <v>0</v>
      </c>
      <c r="BH133" s="140">
        <f t="shared" si="7"/>
        <v>0</v>
      </c>
      <c r="BI133" s="140">
        <f t="shared" si="8"/>
        <v>0</v>
      </c>
      <c r="BJ133" s="13" t="s">
        <v>105</v>
      </c>
      <c r="BK133" s="140">
        <f t="shared" si="9"/>
        <v>28.93</v>
      </c>
      <c r="BL133" s="13" t="s">
        <v>104</v>
      </c>
      <c r="BM133" s="139" t="s">
        <v>118</v>
      </c>
    </row>
    <row r="134" spans="2:65" s="1" customFormat="1" ht="24.15" customHeight="1">
      <c r="B134" s="127"/>
      <c r="C134" s="128">
        <v>14</v>
      </c>
      <c r="D134" s="128" t="s">
        <v>102</v>
      </c>
      <c r="E134" s="129" t="s">
        <v>131</v>
      </c>
      <c r="F134" s="130" t="s">
        <v>132</v>
      </c>
      <c r="G134" s="131" t="s">
        <v>124</v>
      </c>
      <c r="H134" s="132">
        <v>1.88</v>
      </c>
      <c r="I134" s="133">
        <v>5.93</v>
      </c>
      <c r="J134" s="133">
        <f t="shared" si="0"/>
        <v>11.15</v>
      </c>
      <c r="K134" s="134"/>
      <c r="L134" s="25"/>
      <c r="M134" s="135" t="s">
        <v>1</v>
      </c>
      <c r="N134" s="136" t="s">
        <v>33</v>
      </c>
      <c r="O134" s="137">
        <v>0.45700000000000002</v>
      </c>
      <c r="P134" s="137">
        <f t="shared" si="1"/>
        <v>0.85916000000000003</v>
      </c>
      <c r="Q134" s="137">
        <v>6.1800000000000001E-2</v>
      </c>
      <c r="R134" s="137">
        <f t="shared" si="2"/>
        <v>0.116184</v>
      </c>
      <c r="S134" s="137">
        <v>0</v>
      </c>
      <c r="T134" s="138">
        <f t="shared" si="3"/>
        <v>0</v>
      </c>
      <c r="AR134" s="139" t="s">
        <v>104</v>
      </c>
      <c r="AT134" s="139" t="s">
        <v>102</v>
      </c>
      <c r="AU134" s="139" t="s">
        <v>105</v>
      </c>
      <c r="AY134" s="13" t="s">
        <v>99</v>
      </c>
      <c r="BE134" s="140">
        <f t="shared" si="4"/>
        <v>0</v>
      </c>
      <c r="BF134" s="140">
        <f t="shared" si="5"/>
        <v>11.15</v>
      </c>
      <c r="BG134" s="140">
        <f t="shared" si="6"/>
        <v>0</v>
      </c>
      <c r="BH134" s="140">
        <f t="shared" si="7"/>
        <v>0</v>
      </c>
      <c r="BI134" s="140">
        <f t="shared" si="8"/>
        <v>0</v>
      </c>
      <c r="BJ134" s="13" t="s">
        <v>105</v>
      </c>
      <c r="BK134" s="140">
        <f t="shared" si="9"/>
        <v>11.15</v>
      </c>
      <c r="BL134" s="13" t="s">
        <v>104</v>
      </c>
      <c r="BM134" s="139" t="s">
        <v>119</v>
      </c>
    </row>
    <row r="135" spans="2:65" s="1" customFormat="1" ht="24.15" customHeight="1">
      <c r="B135" s="127"/>
      <c r="C135" s="128">
        <v>15</v>
      </c>
      <c r="D135" s="128" t="s">
        <v>102</v>
      </c>
      <c r="E135" s="129" t="s">
        <v>133</v>
      </c>
      <c r="F135" s="130" t="s">
        <v>134</v>
      </c>
      <c r="G135" s="131" t="s">
        <v>124</v>
      </c>
      <c r="H135" s="132">
        <v>1.88</v>
      </c>
      <c r="I135" s="133">
        <v>90</v>
      </c>
      <c r="J135" s="133">
        <f t="shared" si="0"/>
        <v>169.2</v>
      </c>
      <c r="K135" s="134"/>
      <c r="L135" s="25"/>
      <c r="M135" s="135" t="s">
        <v>1</v>
      </c>
      <c r="N135" s="136" t="s">
        <v>33</v>
      </c>
      <c r="O135" s="137">
        <v>0.21299999999999999</v>
      </c>
      <c r="P135" s="137">
        <f t="shared" si="1"/>
        <v>0.40043999999999996</v>
      </c>
      <c r="Q135" s="137">
        <v>8.6700000000000006E-3</v>
      </c>
      <c r="R135" s="137">
        <f t="shared" si="2"/>
        <v>1.6299600000000001E-2</v>
      </c>
      <c r="S135" s="137">
        <v>0</v>
      </c>
      <c r="T135" s="138">
        <f t="shared" si="3"/>
        <v>0</v>
      </c>
      <c r="AR135" s="139" t="s">
        <v>104</v>
      </c>
      <c r="AT135" s="139" t="s">
        <v>102</v>
      </c>
      <c r="AU135" s="139" t="s">
        <v>105</v>
      </c>
      <c r="AY135" s="13" t="s">
        <v>99</v>
      </c>
      <c r="BE135" s="140">
        <f t="shared" si="4"/>
        <v>0</v>
      </c>
      <c r="BF135" s="140">
        <f t="shared" si="5"/>
        <v>169.2</v>
      </c>
      <c r="BG135" s="140">
        <f t="shared" si="6"/>
        <v>0</v>
      </c>
      <c r="BH135" s="140">
        <f t="shared" si="7"/>
        <v>0</v>
      </c>
      <c r="BI135" s="140">
        <f t="shared" si="8"/>
        <v>0</v>
      </c>
      <c r="BJ135" s="13" t="s">
        <v>105</v>
      </c>
      <c r="BK135" s="140">
        <f t="shared" si="9"/>
        <v>169.2</v>
      </c>
      <c r="BL135" s="13" t="s">
        <v>104</v>
      </c>
      <c r="BM135" s="139" t="s">
        <v>120</v>
      </c>
    </row>
    <row r="136" spans="2:65" s="1" customFormat="1" ht="6.9" customHeight="1">
      <c r="B136" s="40"/>
      <c r="C136" s="41"/>
      <c r="D136" s="41"/>
      <c r="E136" s="41"/>
      <c r="F136" s="41"/>
      <c r="G136" s="41"/>
      <c r="H136" s="41"/>
      <c r="I136" s="41"/>
      <c r="J136" s="41"/>
      <c r="K136" s="41"/>
      <c r="L136" s="25"/>
    </row>
  </sheetData>
  <autoFilter ref="C117:K135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Rekapitulácia stavby</vt:lpstr>
      <vt:lpstr>01 - Stavebná časť</vt:lpstr>
      <vt:lpstr>'01 - Stavebná časť'!Názvy_tisku</vt:lpstr>
      <vt:lpstr>'Rekapitulácia stavby'!Názvy_tisku</vt:lpstr>
      <vt:lpstr>'01 - Stavebná časť'!Oblast_tisku</vt:lpstr>
      <vt:lpstr>'Rekapitulácia stavby'!Oblast_tisku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Michaela S</dc:creator>
  <cp:lastModifiedBy>NTB</cp:lastModifiedBy>
  <dcterms:created xsi:type="dcterms:W3CDTF">2026-04-13T12:00:31Z</dcterms:created>
  <dcterms:modified xsi:type="dcterms:W3CDTF">2026-07-14T13:23:24Z</dcterms:modified>
</cp:coreProperties>
</file>